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202300"/>
  <mc:AlternateContent xmlns:mc="http://schemas.openxmlformats.org/markup-compatibility/2006">
    <mc:Choice Requires="x15">
      <x15ac:absPath xmlns:x15ac="http://schemas.microsoft.com/office/spreadsheetml/2010/11/ac" url="C:\Users\clint\Documents\00 SolComp\All Well Data\Jan 2021\"/>
    </mc:Choice>
  </mc:AlternateContent>
  <xr:revisionPtr revIDLastSave="0" documentId="8_{3B010FDB-5ED0-4AAD-8D68-7B08B30506B2}" xr6:coauthVersionLast="47" xr6:coauthVersionMax="47" xr10:uidLastSave="{00000000-0000-0000-0000-000000000000}"/>
  <workbookProtection workbookAlgorithmName="SHA-512" workbookHashValue="/BV7knzaPmjOwhvABpCnTMP944DpE5IfbOEAeEBKoFNZ/VjTTW/f2AZIRB6S9jzow2FyGVQCyDjmeNCCtEA3eA==" workbookSaltValue="LqgqzZV7ykR72BmyUG0wYg==" workbookSpinCount="100000" lockStructure="1"/>
  <bookViews>
    <workbookView xWindow="1740" yWindow="165" windowWidth="26700" windowHeight="15570" xr2:uid="{B03DBD15-4AD0-44CF-B9AA-4377D2104A90}"/>
  </bookViews>
  <sheets>
    <sheet name="Summary" sheetId="1" r:id="rId1"/>
    <sheet name="Liability Summaries" sheetId="2" r:id="rId2"/>
    <sheet name="Well List" sheetId="3" r:id="rId3"/>
    <sheet name="Pipeline List" sheetId="4" r:id="rId4"/>
    <sheet name="Facility List" sheetId="5" r:id="rId5"/>
    <sheet name="Reserves Summary" sheetId="6" r:id="rId6"/>
    <sheet name="ARO Analysis" sheetId="7" r:id="rId7"/>
    <sheet name="Cost Est Unit Rates" sheetId="8" r:id="rId8"/>
  </sheets>
  <externalReferences>
    <externalReference r:id="rId9"/>
  </externalReferences>
  <definedNames>
    <definedName name="_xlnm._FilterDatabase" localSheetId="6" hidden="1">'ARO Analysis'!$A$19:$AJ$19</definedName>
    <definedName name="_xlnm._FilterDatabase" localSheetId="4" hidden="1">'Facility List'!$A$5:$W$5</definedName>
    <definedName name="_xlnm._FilterDatabase" localSheetId="3" hidden="1">'Pipeline List'!$A$5:$U$5</definedName>
    <definedName name="_xlnm._FilterDatabase" localSheetId="2" hidden="1">'Well List'!$A$5:$AG$5</definedName>
    <definedName name="_xlnm.Print_Area" localSheetId="6">'ARO Analysis'!$A$1:$T$574</definedName>
    <definedName name="_xlnm.Print_Area" localSheetId="7">'Cost Est Unit Rates'!$A$1:$E$116</definedName>
    <definedName name="_xlnm.Print_Area" localSheetId="4">'Facility List'!$A$1:$P$34</definedName>
    <definedName name="_xlnm.Print_Area" localSheetId="3">'Pipeline List'!$A$1:$S$110</definedName>
    <definedName name="_xlnm.Print_Area" localSheetId="2">'Well List'!$A$1:$S$426</definedName>
    <definedName name="_xlnm.Print_Titles" localSheetId="6">'ARO Analysis'!$19:$19</definedName>
    <definedName name="_xlnm.Print_Titles" localSheetId="7">'Cost Est Unit Rates'!$1:$5</definedName>
    <definedName name="_xlnm.Print_Titles" localSheetId="4">'Facility List'!$1:$6</definedName>
    <definedName name="_xlnm.Print_Titles" localSheetId="1">'Liability Summaries'!$1:$3</definedName>
    <definedName name="_xlnm.Print_Titles" localSheetId="3">'Pipeline List'!$1:$6</definedName>
    <definedName name="_xlnm.Print_Titles" localSheetId="5">'Reserves Summary'!$1:$3</definedName>
    <definedName name="_xlnm.Print_Titles" localSheetId="0">Summary!$1:$7</definedName>
    <definedName name="_xlnm.Print_Titles" localSheetId="2">'Well List'!$1:$6</definedName>
    <definedName name="qryfrmEUBWellTests">#REF!</definedName>
    <definedName name="qryrptComplAnalysisFiles">#REF!</definedName>
    <definedName name="qryrptComplDeadlines">#REF!</definedName>
    <definedName name="qryrptComplDeadlinesAll">#REF!</definedName>
    <definedName name="qryrptComplDeadlinesAllH3">#REF!</definedName>
    <definedName name="qryrptComplDeadlinesMLE">#REF!</definedName>
    <definedName name="qryrptFieldInspList">#REF!</definedName>
    <definedName name="qryrptFieldVisitList">#REF!</definedName>
    <definedName name="qryrptPITTestList">#REF!</definedName>
    <definedName name="qryrptPITWells">#REF!</definedName>
    <definedName name="qryrptPLBeingWorkedOn">#REF!</definedName>
    <definedName name="qryrptPLComplFiles">#REF!</definedName>
    <definedName name="qryrptPLnotifications">#REF!</definedName>
    <definedName name="qryrptPLReqReactivate">#REF!</definedName>
    <definedName name="qryrptPLReqStatusChanges">#REF!</definedName>
    <definedName name="qryrptPLReqStatusComments">#REF!</definedName>
    <definedName name="qryrptPLReqStatusUpstream">#REF!</definedName>
    <definedName name="qryrptPLReqStatusUpstreamTo">#REF!</definedName>
    <definedName name="qryrptPLWorkedOnAll">#REF!</definedName>
    <definedName name="qryrptPLWorkedOnInYear">#REF!</definedName>
    <definedName name="qryrptSCVFHierarchy3">#REF!</definedName>
    <definedName name="qryrptSCVFTestList">#REF!</definedName>
    <definedName name="qryrptSCVFWells">#REF!</definedName>
    <definedName name="qryrptWellfileRequest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7" l="1"/>
  <c r="E9" i="7"/>
  <c r="T470" i="7"/>
  <c r="T471" i="7"/>
  <c r="T472" i="7"/>
  <c r="T473" i="7"/>
  <c r="T474" i="7"/>
  <c r="T475" i="7"/>
  <c r="T476" i="7"/>
  <c r="T477" i="7"/>
  <c r="T478" i="7"/>
  <c r="T479" i="7"/>
  <c r="T480" i="7"/>
  <c r="T481" i="7"/>
  <c r="T482" i="7"/>
  <c r="T483" i="7"/>
  <c r="T484" i="7"/>
  <c r="T485" i="7"/>
  <c r="T486" i="7"/>
  <c r="T487" i="7"/>
  <c r="T488" i="7"/>
  <c r="T489" i="7"/>
  <c r="T490" i="7"/>
  <c r="T491" i="7"/>
  <c r="T492" i="7"/>
  <c r="T493" i="7"/>
  <c r="T494" i="7"/>
  <c r="T495" i="7"/>
  <c r="T496" i="7"/>
  <c r="T497" i="7"/>
  <c r="T498" i="7"/>
  <c r="T499" i="7"/>
  <c r="T500" i="7"/>
  <c r="T501" i="7"/>
  <c r="T502" i="7"/>
  <c r="T503" i="7"/>
  <c r="T504" i="7"/>
  <c r="T505" i="7"/>
  <c r="T506" i="7"/>
  <c r="T507" i="7"/>
  <c r="T508" i="7"/>
  <c r="T509" i="7"/>
  <c r="T510" i="7"/>
  <c r="T511" i="7"/>
  <c r="T512" i="7"/>
  <c r="T513" i="7"/>
  <c r="T514" i="7"/>
  <c r="T515" i="7"/>
  <c r="T516" i="7"/>
  <c r="T517" i="7"/>
  <c r="T518" i="7"/>
  <c r="T519" i="7"/>
  <c r="T520" i="7"/>
  <c r="T521" i="7"/>
  <c r="T522" i="7"/>
  <c r="T523" i="7"/>
  <c r="T524" i="7"/>
  <c r="T525" i="7"/>
  <c r="T526" i="7"/>
  <c r="T527" i="7"/>
  <c r="T528" i="7"/>
  <c r="T529" i="7"/>
  <c r="T530" i="7"/>
  <c r="T531" i="7"/>
  <c r="T532" i="7"/>
  <c r="T533" i="7"/>
  <c r="T534" i="7"/>
  <c r="T535" i="7"/>
  <c r="T536" i="7"/>
  <c r="T537" i="7"/>
  <c r="T538" i="7"/>
  <c r="T539" i="7"/>
  <c r="T540" i="7"/>
  <c r="T541" i="7"/>
  <c r="T542" i="7"/>
  <c r="T543" i="7"/>
  <c r="T544" i="7"/>
  <c r="T545" i="7"/>
  <c r="T546" i="7"/>
  <c r="T547" i="7"/>
  <c r="T548" i="7"/>
  <c r="T549" i="7"/>
  <c r="T550" i="7"/>
  <c r="T551" i="7"/>
  <c r="T552" i="7"/>
  <c r="T553" i="7"/>
  <c r="T554" i="7"/>
  <c r="T555" i="7"/>
  <c r="T556" i="7"/>
  <c r="T557" i="7"/>
  <c r="T558" i="7"/>
  <c r="T559" i="7"/>
  <c r="T560" i="7"/>
  <c r="T561" i="7"/>
  <c r="T562" i="7"/>
  <c r="T563" i="7"/>
  <c r="T564" i="7"/>
  <c r="T565" i="7"/>
  <c r="T566" i="7"/>
  <c r="T567" i="7"/>
  <c r="T568" i="7"/>
  <c r="T569" i="7"/>
  <c r="T570" i="7"/>
  <c r="T571" i="7"/>
  <c r="T572" i="7"/>
  <c r="T573" i="7"/>
  <c r="T574" i="7"/>
  <c r="AQ470" i="7"/>
  <c r="AR470" i="7"/>
  <c r="AQ471" i="7"/>
  <c r="AR471" i="7"/>
  <c r="AQ472" i="7"/>
  <c r="P472" i="7" s="1"/>
  <c r="AR472" i="7"/>
  <c r="AQ473" i="7"/>
  <c r="P473" i="7" s="1"/>
  <c r="AR473" i="7"/>
  <c r="AQ474" i="7"/>
  <c r="P474" i="7" s="1"/>
  <c r="AR474" i="7"/>
  <c r="AQ475" i="7"/>
  <c r="AR475" i="7"/>
  <c r="AQ476" i="7"/>
  <c r="P476" i="7" s="1"/>
  <c r="AR476" i="7"/>
  <c r="AQ477" i="7"/>
  <c r="P477" i="7" s="1"/>
  <c r="AR477" i="7"/>
  <c r="AQ478" i="7"/>
  <c r="P478" i="7" s="1"/>
  <c r="AR478" i="7"/>
  <c r="AQ479" i="7"/>
  <c r="AR479" i="7"/>
  <c r="AQ480" i="7"/>
  <c r="P480" i="7" s="1"/>
  <c r="AR480" i="7"/>
  <c r="AQ481" i="7"/>
  <c r="P481" i="7" s="1"/>
  <c r="AR481" i="7"/>
  <c r="AQ482" i="7"/>
  <c r="P482" i="7" s="1"/>
  <c r="AR482" i="7"/>
  <c r="AQ483" i="7"/>
  <c r="AR483" i="7"/>
  <c r="AQ484" i="7"/>
  <c r="P484" i="7" s="1"/>
  <c r="AR484" i="7"/>
  <c r="AQ485" i="7"/>
  <c r="P485" i="7" s="1"/>
  <c r="AR485" i="7"/>
  <c r="AQ486" i="7"/>
  <c r="P486" i="7" s="1"/>
  <c r="AR486" i="7"/>
  <c r="AQ487" i="7"/>
  <c r="AR487" i="7"/>
  <c r="AQ488" i="7"/>
  <c r="P488" i="7" s="1"/>
  <c r="AR488" i="7"/>
  <c r="AQ489" i="7"/>
  <c r="P489" i="7" s="1"/>
  <c r="AR489" i="7"/>
  <c r="AQ490" i="7"/>
  <c r="P490" i="7" s="1"/>
  <c r="AR490" i="7"/>
  <c r="AQ491" i="7"/>
  <c r="AR491" i="7"/>
  <c r="AQ492" i="7"/>
  <c r="P492" i="7" s="1"/>
  <c r="AR492" i="7"/>
  <c r="AQ493" i="7"/>
  <c r="P493" i="7" s="1"/>
  <c r="AR493" i="7"/>
  <c r="AQ494" i="7"/>
  <c r="P494" i="7" s="1"/>
  <c r="AR494" i="7"/>
  <c r="AQ495" i="7"/>
  <c r="AR495" i="7"/>
  <c r="AQ496" i="7"/>
  <c r="P496" i="7" s="1"/>
  <c r="AR496" i="7"/>
  <c r="AQ497" i="7"/>
  <c r="P497" i="7" s="1"/>
  <c r="AR497" i="7"/>
  <c r="AQ498" i="7"/>
  <c r="P498" i="7" s="1"/>
  <c r="AR498" i="7"/>
  <c r="AQ499" i="7"/>
  <c r="AR499" i="7"/>
  <c r="AQ500" i="7"/>
  <c r="P500" i="7" s="1"/>
  <c r="AR500" i="7"/>
  <c r="AQ501" i="7"/>
  <c r="P501" i="7" s="1"/>
  <c r="AR501" i="7"/>
  <c r="AQ502" i="7"/>
  <c r="P502" i="7" s="1"/>
  <c r="AR502" i="7"/>
  <c r="AQ503" i="7"/>
  <c r="AR503" i="7"/>
  <c r="AQ504" i="7"/>
  <c r="P504" i="7" s="1"/>
  <c r="AR504" i="7"/>
  <c r="AQ505" i="7"/>
  <c r="P505" i="7" s="1"/>
  <c r="AR505" i="7"/>
  <c r="AQ506" i="7"/>
  <c r="P506" i="7" s="1"/>
  <c r="AR506" i="7"/>
  <c r="AQ507" i="7"/>
  <c r="AR507" i="7"/>
  <c r="AQ508" i="7"/>
  <c r="P508" i="7" s="1"/>
  <c r="AR508" i="7"/>
  <c r="AQ509" i="7"/>
  <c r="P509" i="7" s="1"/>
  <c r="AR509" i="7"/>
  <c r="AQ510" i="7"/>
  <c r="P510" i="7" s="1"/>
  <c r="AR510" i="7"/>
  <c r="AQ511" i="7"/>
  <c r="AR511" i="7"/>
  <c r="AQ512" i="7"/>
  <c r="P512" i="7" s="1"/>
  <c r="AR512" i="7"/>
  <c r="AQ513" i="7"/>
  <c r="P513" i="7" s="1"/>
  <c r="AR513" i="7"/>
  <c r="AQ514" i="7"/>
  <c r="P514" i="7" s="1"/>
  <c r="AR514" i="7"/>
  <c r="AQ515" i="7"/>
  <c r="AR515" i="7"/>
  <c r="AQ516" i="7"/>
  <c r="P516" i="7" s="1"/>
  <c r="AR516" i="7"/>
  <c r="AQ517" i="7"/>
  <c r="P517" i="7" s="1"/>
  <c r="AR517" i="7"/>
  <c r="AQ518" i="7"/>
  <c r="P518" i="7" s="1"/>
  <c r="AR518" i="7"/>
  <c r="AQ519" i="7"/>
  <c r="AR519" i="7"/>
  <c r="AQ520" i="7"/>
  <c r="P520" i="7" s="1"/>
  <c r="AR520" i="7"/>
  <c r="AQ521" i="7"/>
  <c r="P521" i="7" s="1"/>
  <c r="AR521" i="7"/>
  <c r="AQ522" i="7"/>
  <c r="P522" i="7" s="1"/>
  <c r="AR522" i="7"/>
  <c r="AQ523" i="7"/>
  <c r="AR523" i="7"/>
  <c r="AQ524" i="7"/>
  <c r="P524" i="7" s="1"/>
  <c r="AR524" i="7"/>
  <c r="AQ525" i="7"/>
  <c r="P525" i="7" s="1"/>
  <c r="AR525" i="7"/>
  <c r="AQ526" i="7"/>
  <c r="P526" i="7" s="1"/>
  <c r="AR526" i="7"/>
  <c r="AQ527" i="7"/>
  <c r="AR527" i="7"/>
  <c r="AQ528" i="7"/>
  <c r="P528" i="7" s="1"/>
  <c r="AR528" i="7"/>
  <c r="AQ529" i="7"/>
  <c r="P529" i="7" s="1"/>
  <c r="AR529" i="7"/>
  <c r="AQ530" i="7"/>
  <c r="P530" i="7" s="1"/>
  <c r="AR530" i="7"/>
  <c r="AQ531" i="7"/>
  <c r="AR531" i="7"/>
  <c r="AQ532" i="7"/>
  <c r="P532" i="7" s="1"/>
  <c r="AR532" i="7"/>
  <c r="AQ533" i="7"/>
  <c r="P533" i="7" s="1"/>
  <c r="AR533" i="7"/>
  <c r="AQ534" i="7"/>
  <c r="P534" i="7" s="1"/>
  <c r="AR534" i="7"/>
  <c r="AQ535" i="7"/>
  <c r="AR535" i="7"/>
  <c r="AQ536" i="7"/>
  <c r="P536" i="7" s="1"/>
  <c r="AR536" i="7"/>
  <c r="AQ537" i="7"/>
  <c r="P537" i="7" s="1"/>
  <c r="AR537" i="7"/>
  <c r="AQ538" i="7"/>
  <c r="P538" i="7" s="1"/>
  <c r="AR538" i="7"/>
  <c r="AQ539" i="7"/>
  <c r="AR539" i="7"/>
  <c r="AQ540" i="7"/>
  <c r="P540" i="7" s="1"/>
  <c r="AR540" i="7"/>
  <c r="AQ541" i="7"/>
  <c r="P541" i="7" s="1"/>
  <c r="AR541" i="7"/>
  <c r="AQ542" i="7"/>
  <c r="P542" i="7" s="1"/>
  <c r="AR542" i="7"/>
  <c r="AQ543" i="7"/>
  <c r="AR543" i="7"/>
  <c r="AQ544" i="7"/>
  <c r="P544" i="7" s="1"/>
  <c r="AR544" i="7"/>
  <c r="AQ545" i="7"/>
  <c r="P545" i="7" s="1"/>
  <c r="AR545" i="7"/>
  <c r="AQ546" i="7"/>
  <c r="P546" i="7" s="1"/>
  <c r="AR546" i="7"/>
  <c r="AQ547" i="7"/>
  <c r="AR547" i="7"/>
  <c r="AQ548" i="7"/>
  <c r="P548" i="7" s="1"/>
  <c r="AR548" i="7"/>
  <c r="AQ549" i="7"/>
  <c r="P549" i="7" s="1"/>
  <c r="AR549" i="7"/>
  <c r="AQ550" i="7"/>
  <c r="P550" i="7" s="1"/>
  <c r="AR550" i="7"/>
  <c r="AQ551" i="7"/>
  <c r="AR551" i="7"/>
  <c r="AQ552" i="7"/>
  <c r="P552" i="7" s="1"/>
  <c r="AR552" i="7"/>
  <c r="AQ553" i="7"/>
  <c r="P553" i="7" s="1"/>
  <c r="AR553" i="7"/>
  <c r="AQ554" i="7"/>
  <c r="P554" i="7" s="1"/>
  <c r="AR554" i="7"/>
  <c r="AQ555" i="7"/>
  <c r="AR555" i="7"/>
  <c r="AQ556" i="7"/>
  <c r="P556" i="7" s="1"/>
  <c r="AR556" i="7"/>
  <c r="AQ557" i="7"/>
  <c r="P557" i="7" s="1"/>
  <c r="AR557" i="7"/>
  <c r="AQ558" i="7"/>
  <c r="P558" i="7" s="1"/>
  <c r="AR558" i="7"/>
  <c r="AQ559" i="7"/>
  <c r="AR559" i="7"/>
  <c r="AQ560" i="7"/>
  <c r="P560" i="7" s="1"/>
  <c r="AR560" i="7"/>
  <c r="AQ561" i="7"/>
  <c r="P561" i="7" s="1"/>
  <c r="AR561" i="7"/>
  <c r="AQ562" i="7"/>
  <c r="P562" i="7" s="1"/>
  <c r="AR562" i="7"/>
  <c r="AQ563" i="7"/>
  <c r="AR563" i="7"/>
  <c r="AQ564" i="7"/>
  <c r="P564" i="7" s="1"/>
  <c r="AR564" i="7"/>
  <c r="AQ565" i="7"/>
  <c r="P565" i="7" s="1"/>
  <c r="AR565" i="7"/>
  <c r="AQ566" i="7"/>
  <c r="P566" i="7" s="1"/>
  <c r="AR566" i="7"/>
  <c r="AQ567" i="7"/>
  <c r="AR567" i="7"/>
  <c r="AQ568" i="7"/>
  <c r="P568" i="7" s="1"/>
  <c r="AR568" i="7"/>
  <c r="AQ569" i="7"/>
  <c r="P569" i="7" s="1"/>
  <c r="AR569" i="7"/>
  <c r="AQ570" i="7"/>
  <c r="P570" i="7" s="1"/>
  <c r="AR570" i="7"/>
  <c r="AQ571" i="7"/>
  <c r="AR571" i="7"/>
  <c r="AQ572" i="7"/>
  <c r="P572" i="7" s="1"/>
  <c r="AR572" i="7"/>
  <c r="AQ573" i="7"/>
  <c r="P573" i="7" s="1"/>
  <c r="AR573" i="7"/>
  <c r="AQ574" i="7"/>
  <c r="P574" i="7" s="1"/>
  <c r="AR574" i="7"/>
  <c r="AA470" i="7"/>
  <c r="AA471" i="7"/>
  <c r="AA472" i="7"/>
  <c r="AA473" i="7"/>
  <c r="AA474" i="7"/>
  <c r="AA475" i="7"/>
  <c r="AA476" i="7"/>
  <c r="AA477" i="7"/>
  <c r="AA478" i="7"/>
  <c r="AA479" i="7"/>
  <c r="AA480" i="7"/>
  <c r="AA481" i="7"/>
  <c r="AA482" i="7"/>
  <c r="AA483" i="7"/>
  <c r="AA484" i="7"/>
  <c r="AA485" i="7"/>
  <c r="AA486" i="7"/>
  <c r="AA487" i="7"/>
  <c r="AA488" i="7"/>
  <c r="AA489" i="7"/>
  <c r="AA490" i="7"/>
  <c r="AA491" i="7"/>
  <c r="AA492" i="7"/>
  <c r="AA493" i="7"/>
  <c r="AA494" i="7"/>
  <c r="AA495" i="7"/>
  <c r="AA496" i="7"/>
  <c r="AA497" i="7"/>
  <c r="AA498" i="7"/>
  <c r="AA499" i="7"/>
  <c r="AA500" i="7"/>
  <c r="AA501" i="7"/>
  <c r="AA502" i="7"/>
  <c r="AA503" i="7"/>
  <c r="AA504" i="7"/>
  <c r="AA505" i="7"/>
  <c r="AA506" i="7"/>
  <c r="AA507" i="7"/>
  <c r="AA508" i="7"/>
  <c r="AA509" i="7"/>
  <c r="AA510" i="7"/>
  <c r="AA511" i="7"/>
  <c r="AA512" i="7"/>
  <c r="AA513" i="7"/>
  <c r="AA514" i="7"/>
  <c r="AA515" i="7"/>
  <c r="AA516" i="7"/>
  <c r="AA517" i="7"/>
  <c r="AA518" i="7"/>
  <c r="AA519" i="7"/>
  <c r="AA520" i="7"/>
  <c r="AA521" i="7"/>
  <c r="AA522" i="7"/>
  <c r="AA523" i="7"/>
  <c r="AA524" i="7"/>
  <c r="AA525" i="7"/>
  <c r="AA526" i="7"/>
  <c r="AA527" i="7"/>
  <c r="AA528" i="7"/>
  <c r="AA529" i="7"/>
  <c r="AA530" i="7"/>
  <c r="AA531" i="7"/>
  <c r="AA532" i="7"/>
  <c r="AA533" i="7"/>
  <c r="AA534" i="7"/>
  <c r="AA535" i="7"/>
  <c r="AA536" i="7"/>
  <c r="AA537" i="7"/>
  <c r="AA538" i="7"/>
  <c r="AA539" i="7"/>
  <c r="AA540" i="7"/>
  <c r="AA541" i="7"/>
  <c r="AA542" i="7"/>
  <c r="AA543" i="7"/>
  <c r="AA544" i="7"/>
  <c r="AA545" i="7"/>
  <c r="AA546" i="7"/>
  <c r="AA547" i="7"/>
  <c r="AA548" i="7"/>
  <c r="AA549" i="7"/>
  <c r="AA550" i="7"/>
  <c r="AA551" i="7"/>
  <c r="AA552" i="7"/>
  <c r="AA553" i="7"/>
  <c r="AA554" i="7"/>
  <c r="AA555" i="7"/>
  <c r="AA556" i="7"/>
  <c r="AA557" i="7"/>
  <c r="AA558" i="7"/>
  <c r="AA559" i="7"/>
  <c r="AA560" i="7"/>
  <c r="AA561" i="7"/>
  <c r="AA562" i="7"/>
  <c r="AA563" i="7"/>
  <c r="AA564" i="7"/>
  <c r="AA565" i="7"/>
  <c r="AA566" i="7"/>
  <c r="AA567" i="7"/>
  <c r="AA568" i="7"/>
  <c r="AA569" i="7"/>
  <c r="AA570" i="7"/>
  <c r="AA571" i="7"/>
  <c r="AA572" i="7"/>
  <c r="AA573" i="7"/>
  <c r="AA574" i="7"/>
  <c r="I14" i="7"/>
  <c r="E14" i="7"/>
  <c r="E13" i="7"/>
  <c r="I12" i="7"/>
  <c r="E12" i="7"/>
  <c r="AP441" i="7"/>
  <c r="AR441" i="7"/>
  <c r="AS441" i="7"/>
  <c r="AT441" i="7"/>
  <c r="AU441" i="7"/>
  <c r="AP442" i="7"/>
  <c r="AR442" i="7"/>
  <c r="AS442" i="7"/>
  <c r="AT442" i="7"/>
  <c r="AU442" i="7"/>
  <c r="AP443" i="7"/>
  <c r="AR443" i="7"/>
  <c r="AS443" i="7"/>
  <c r="AT443" i="7"/>
  <c r="AU443" i="7"/>
  <c r="AP444" i="7"/>
  <c r="AR444" i="7"/>
  <c r="AS444" i="7"/>
  <c r="AT444" i="7"/>
  <c r="AU444" i="7"/>
  <c r="AP445" i="7"/>
  <c r="AR445" i="7"/>
  <c r="AS445" i="7"/>
  <c r="AT445" i="7"/>
  <c r="AU445" i="7"/>
  <c r="AP446" i="7"/>
  <c r="AR446" i="7"/>
  <c r="AS446" i="7"/>
  <c r="AT446" i="7"/>
  <c r="AU446" i="7"/>
  <c r="AP447" i="7"/>
  <c r="AR447" i="7"/>
  <c r="AS447" i="7"/>
  <c r="AT447" i="7"/>
  <c r="AU447" i="7"/>
  <c r="AP448" i="7"/>
  <c r="AR448" i="7"/>
  <c r="AS448" i="7"/>
  <c r="AT448" i="7"/>
  <c r="AU448" i="7"/>
  <c r="AP449" i="7"/>
  <c r="AR449" i="7"/>
  <c r="AS449" i="7"/>
  <c r="AT449" i="7"/>
  <c r="AU449" i="7"/>
  <c r="AP450" i="7"/>
  <c r="AR450" i="7"/>
  <c r="AS450" i="7"/>
  <c r="AT450" i="7"/>
  <c r="AU450" i="7"/>
  <c r="AP451" i="7"/>
  <c r="AR451" i="7"/>
  <c r="AS451" i="7"/>
  <c r="AT451" i="7"/>
  <c r="AU451" i="7"/>
  <c r="AP452" i="7"/>
  <c r="AR452" i="7"/>
  <c r="AS452" i="7"/>
  <c r="AT452" i="7"/>
  <c r="AU452" i="7"/>
  <c r="AP453" i="7"/>
  <c r="AR453" i="7"/>
  <c r="AS453" i="7"/>
  <c r="AT453" i="7"/>
  <c r="AU453" i="7"/>
  <c r="AP454" i="7"/>
  <c r="AR454" i="7"/>
  <c r="AS454" i="7"/>
  <c r="AT454" i="7"/>
  <c r="AU454" i="7"/>
  <c r="AP455" i="7"/>
  <c r="AR455" i="7"/>
  <c r="AS455" i="7"/>
  <c r="AT455" i="7"/>
  <c r="AU455" i="7"/>
  <c r="AP456" i="7"/>
  <c r="AR456" i="7"/>
  <c r="AS456" i="7"/>
  <c r="AT456" i="7"/>
  <c r="AU456" i="7"/>
  <c r="AP457" i="7"/>
  <c r="AR457" i="7"/>
  <c r="AS457" i="7"/>
  <c r="AT457" i="7"/>
  <c r="AU457" i="7"/>
  <c r="AP458" i="7"/>
  <c r="AR458" i="7"/>
  <c r="AS458" i="7"/>
  <c r="AT458" i="7"/>
  <c r="AU458" i="7"/>
  <c r="AP459" i="7"/>
  <c r="AR459" i="7"/>
  <c r="AS459" i="7"/>
  <c r="AT459" i="7"/>
  <c r="AU459" i="7"/>
  <c r="AP460" i="7"/>
  <c r="AR460" i="7"/>
  <c r="AS460" i="7"/>
  <c r="AT460" i="7"/>
  <c r="AU460" i="7"/>
  <c r="AP461" i="7"/>
  <c r="AR461" i="7"/>
  <c r="AS461" i="7"/>
  <c r="AT461" i="7"/>
  <c r="AU461" i="7"/>
  <c r="AP462" i="7"/>
  <c r="AR462" i="7"/>
  <c r="AS462" i="7"/>
  <c r="AT462" i="7"/>
  <c r="AU462" i="7"/>
  <c r="AP463" i="7"/>
  <c r="AR463" i="7"/>
  <c r="AS463" i="7"/>
  <c r="AT463" i="7"/>
  <c r="AU463" i="7"/>
  <c r="AP464" i="7"/>
  <c r="AR464" i="7"/>
  <c r="AS464" i="7"/>
  <c r="AT464" i="7"/>
  <c r="AU464" i="7"/>
  <c r="AP465" i="7"/>
  <c r="AR465" i="7"/>
  <c r="AS465" i="7"/>
  <c r="AT465" i="7"/>
  <c r="AU465" i="7"/>
  <c r="AP466" i="7"/>
  <c r="AR466" i="7"/>
  <c r="AS466" i="7"/>
  <c r="AT466" i="7"/>
  <c r="AU466" i="7"/>
  <c r="AP467" i="7"/>
  <c r="AR467" i="7"/>
  <c r="AS467" i="7"/>
  <c r="AT467" i="7"/>
  <c r="AU467" i="7"/>
  <c r="AP468" i="7"/>
  <c r="AR468" i="7"/>
  <c r="AS468" i="7"/>
  <c r="AT468" i="7"/>
  <c r="AU468" i="7"/>
  <c r="AP469" i="7"/>
  <c r="AR469" i="7"/>
  <c r="AS469" i="7"/>
  <c r="AT469" i="7"/>
  <c r="AU469" i="7"/>
  <c r="AA441" i="7"/>
  <c r="AA442" i="7"/>
  <c r="AA443" i="7"/>
  <c r="AA444" i="7"/>
  <c r="AA445" i="7"/>
  <c r="AA446" i="7"/>
  <c r="AA447" i="7"/>
  <c r="AA448" i="7"/>
  <c r="AA449" i="7"/>
  <c r="AA450" i="7"/>
  <c r="AA451" i="7"/>
  <c r="AA452" i="7"/>
  <c r="AA453" i="7"/>
  <c r="AA454" i="7"/>
  <c r="AA455" i="7"/>
  <c r="AA456" i="7"/>
  <c r="AA457" i="7"/>
  <c r="AA458" i="7"/>
  <c r="AA459" i="7"/>
  <c r="AA460" i="7"/>
  <c r="AA461" i="7"/>
  <c r="AA462" i="7"/>
  <c r="AA463" i="7"/>
  <c r="AA464" i="7"/>
  <c r="AA465" i="7"/>
  <c r="AA466" i="7"/>
  <c r="AA467" i="7"/>
  <c r="AA468" i="7"/>
  <c r="AA469" i="7"/>
  <c r="I10" i="7"/>
  <c r="E10" i="7"/>
  <c r="E8" i="7"/>
  <c r="I7" i="7"/>
  <c r="I15" i="7" s="1"/>
  <c r="E7" i="7"/>
  <c r="AO20" i="7"/>
  <c r="AP20" i="7"/>
  <c r="AR20" i="7"/>
  <c r="AS20" i="7"/>
  <c r="AT20" i="7"/>
  <c r="AU20" i="7"/>
  <c r="AO21" i="7"/>
  <c r="AP21" i="7"/>
  <c r="AR21" i="7"/>
  <c r="AS21" i="7"/>
  <c r="AT21" i="7"/>
  <c r="AU21" i="7"/>
  <c r="AO22" i="7"/>
  <c r="AP22" i="7"/>
  <c r="AR22" i="7"/>
  <c r="AS22" i="7"/>
  <c r="AT22" i="7"/>
  <c r="AU22" i="7"/>
  <c r="AO23" i="7"/>
  <c r="AP23" i="7"/>
  <c r="AR23" i="7"/>
  <c r="AS23" i="7"/>
  <c r="AT23" i="7"/>
  <c r="AU23" i="7"/>
  <c r="AO24" i="7"/>
  <c r="AP24" i="7"/>
  <c r="AR24" i="7"/>
  <c r="AS24" i="7"/>
  <c r="AT24" i="7"/>
  <c r="AU24" i="7"/>
  <c r="AO25" i="7"/>
  <c r="AP25" i="7"/>
  <c r="AR25" i="7"/>
  <c r="AS25" i="7"/>
  <c r="AT25" i="7"/>
  <c r="AU25" i="7"/>
  <c r="AO26" i="7"/>
  <c r="AP26" i="7"/>
  <c r="AR26" i="7"/>
  <c r="AS26" i="7"/>
  <c r="AT26" i="7"/>
  <c r="AU26" i="7"/>
  <c r="AO27" i="7"/>
  <c r="AP27" i="7"/>
  <c r="AR27" i="7"/>
  <c r="AS27" i="7"/>
  <c r="AT27" i="7"/>
  <c r="AU27" i="7"/>
  <c r="AO28" i="7"/>
  <c r="AP28" i="7"/>
  <c r="AR28" i="7"/>
  <c r="AS28" i="7"/>
  <c r="AT28" i="7"/>
  <c r="AU28" i="7"/>
  <c r="AO29" i="7"/>
  <c r="AP29" i="7"/>
  <c r="AR29" i="7"/>
  <c r="AS29" i="7"/>
  <c r="AT29" i="7"/>
  <c r="AU29" i="7"/>
  <c r="AO30" i="7"/>
  <c r="AP30" i="7"/>
  <c r="AR30" i="7"/>
  <c r="AS30" i="7"/>
  <c r="AT30" i="7"/>
  <c r="AU30" i="7"/>
  <c r="AO31" i="7"/>
  <c r="AP31" i="7"/>
  <c r="AR31" i="7"/>
  <c r="AS31" i="7"/>
  <c r="AT31" i="7"/>
  <c r="AU31" i="7"/>
  <c r="AO32" i="7"/>
  <c r="AP32" i="7"/>
  <c r="AR32" i="7"/>
  <c r="AS32" i="7"/>
  <c r="AT32" i="7"/>
  <c r="AU32" i="7"/>
  <c r="AO33" i="7"/>
  <c r="AP33" i="7"/>
  <c r="AR33" i="7"/>
  <c r="AS33" i="7"/>
  <c r="AT33" i="7"/>
  <c r="AU33" i="7"/>
  <c r="AO34" i="7"/>
  <c r="AP34" i="7"/>
  <c r="AR34" i="7"/>
  <c r="AS34" i="7"/>
  <c r="AT34" i="7"/>
  <c r="AU34" i="7"/>
  <c r="AO35" i="7"/>
  <c r="AP35" i="7"/>
  <c r="AR35" i="7"/>
  <c r="AS35" i="7"/>
  <c r="AT35" i="7"/>
  <c r="AU35" i="7"/>
  <c r="AO36" i="7"/>
  <c r="AP36" i="7"/>
  <c r="AR36" i="7"/>
  <c r="AS36" i="7"/>
  <c r="AT36" i="7"/>
  <c r="AU36" i="7"/>
  <c r="AO37" i="7"/>
  <c r="AP37" i="7"/>
  <c r="AR37" i="7"/>
  <c r="AS37" i="7"/>
  <c r="AT37" i="7"/>
  <c r="AU37" i="7"/>
  <c r="AO38" i="7"/>
  <c r="AP38" i="7"/>
  <c r="AR38" i="7"/>
  <c r="AS38" i="7"/>
  <c r="AT38" i="7"/>
  <c r="AU38" i="7"/>
  <c r="AO39" i="7"/>
  <c r="AP39" i="7"/>
  <c r="AR39" i="7"/>
  <c r="AS39" i="7"/>
  <c r="AT39" i="7"/>
  <c r="AU39" i="7"/>
  <c r="AO40" i="7"/>
  <c r="AP40" i="7"/>
  <c r="AR40" i="7"/>
  <c r="AS40" i="7"/>
  <c r="AT40" i="7"/>
  <c r="AU40" i="7"/>
  <c r="AO41" i="7"/>
  <c r="AP41" i="7"/>
  <c r="AR41" i="7"/>
  <c r="AS41" i="7"/>
  <c r="AT41" i="7"/>
  <c r="AU41" i="7"/>
  <c r="AO42" i="7"/>
  <c r="AP42" i="7"/>
  <c r="AR42" i="7"/>
  <c r="AS42" i="7"/>
  <c r="AT42" i="7"/>
  <c r="AU42" i="7"/>
  <c r="AO43" i="7"/>
  <c r="AP43" i="7"/>
  <c r="AR43" i="7"/>
  <c r="AS43" i="7"/>
  <c r="AT43" i="7"/>
  <c r="AU43" i="7"/>
  <c r="AO44" i="7"/>
  <c r="AP44" i="7"/>
  <c r="AR44" i="7"/>
  <c r="AS44" i="7"/>
  <c r="AT44" i="7"/>
  <c r="AU44" i="7"/>
  <c r="AO45" i="7"/>
  <c r="AP45" i="7"/>
  <c r="AR45" i="7"/>
  <c r="AS45" i="7"/>
  <c r="AT45" i="7"/>
  <c r="AU45" i="7"/>
  <c r="AO46" i="7"/>
  <c r="AP46" i="7"/>
  <c r="AR46" i="7"/>
  <c r="AS46" i="7"/>
  <c r="AT46" i="7"/>
  <c r="AU46" i="7"/>
  <c r="AO47" i="7"/>
  <c r="AP47" i="7"/>
  <c r="AR47" i="7"/>
  <c r="AS47" i="7"/>
  <c r="AT47" i="7"/>
  <c r="AU47" i="7"/>
  <c r="AO48" i="7"/>
  <c r="AP48" i="7"/>
  <c r="AR48" i="7"/>
  <c r="AS48" i="7"/>
  <c r="AT48" i="7"/>
  <c r="AU48" i="7"/>
  <c r="AO49" i="7"/>
  <c r="AP49" i="7"/>
  <c r="AR49" i="7"/>
  <c r="AS49" i="7"/>
  <c r="AT49" i="7"/>
  <c r="AU49" i="7"/>
  <c r="AO50" i="7"/>
  <c r="AP50" i="7"/>
  <c r="AR50" i="7"/>
  <c r="AS50" i="7"/>
  <c r="AT50" i="7"/>
  <c r="AU50" i="7"/>
  <c r="AO51" i="7"/>
  <c r="AP51" i="7"/>
  <c r="AR51" i="7"/>
  <c r="AS51" i="7"/>
  <c r="AT51" i="7"/>
  <c r="AU51" i="7"/>
  <c r="AO52" i="7"/>
  <c r="AP52" i="7"/>
  <c r="AR52" i="7"/>
  <c r="AS52" i="7"/>
  <c r="AT52" i="7"/>
  <c r="AU52" i="7"/>
  <c r="AO53" i="7"/>
  <c r="AP53" i="7"/>
  <c r="AR53" i="7"/>
  <c r="AS53" i="7"/>
  <c r="AT53" i="7"/>
  <c r="AU53" i="7"/>
  <c r="AO54" i="7"/>
  <c r="AP54" i="7"/>
  <c r="AR54" i="7"/>
  <c r="AS54" i="7"/>
  <c r="AT54" i="7"/>
  <c r="AU54" i="7"/>
  <c r="AO55" i="7"/>
  <c r="AP55" i="7"/>
  <c r="AR55" i="7"/>
  <c r="AS55" i="7"/>
  <c r="AT55" i="7"/>
  <c r="AU55" i="7"/>
  <c r="AO56" i="7"/>
  <c r="AP56" i="7"/>
  <c r="AR56" i="7"/>
  <c r="AS56" i="7"/>
  <c r="AT56" i="7"/>
  <c r="AU56" i="7"/>
  <c r="AO57" i="7"/>
  <c r="AP57" i="7"/>
  <c r="AR57" i="7"/>
  <c r="AS57" i="7"/>
  <c r="AT57" i="7"/>
  <c r="AU57" i="7"/>
  <c r="AO58" i="7"/>
  <c r="AP58" i="7"/>
  <c r="AR58" i="7"/>
  <c r="AS58" i="7"/>
  <c r="AT58" i="7"/>
  <c r="AU58" i="7"/>
  <c r="AO59" i="7"/>
  <c r="AP59" i="7"/>
  <c r="AR59" i="7"/>
  <c r="AS59" i="7"/>
  <c r="AT59" i="7"/>
  <c r="AU59" i="7"/>
  <c r="AO60" i="7"/>
  <c r="AP60" i="7"/>
  <c r="AR60" i="7"/>
  <c r="AS60" i="7"/>
  <c r="AT60" i="7"/>
  <c r="AU60" i="7"/>
  <c r="AO61" i="7"/>
  <c r="AP61" i="7"/>
  <c r="AR61" i="7"/>
  <c r="AS61" i="7"/>
  <c r="AT61" i="7"/>
  <c r="AU61" i="7"/>
  <c r="AO62" i="7"/>
  <c r="AP62" i="7"/>
  <c r="AR62" i="7"/>
  <c r="AS62" i="7"/>
  <c r="AT62" i="7"/>
  <c r="AU62" i="7"/>
  <c r="AO63" i="7"/>
  <c r="AP63" i="7"/>
  <c r="AR63" i="7"/>
  <c r="AS63" i="7"/>
  <c r="AT63" i="7"/>
  <c r="AU63" i="7"/>
  <c r="AO64" i="7"/>
  <c r="AP64" i="7"/>
  <c r="AR64" i="7"/>
  <c r="AS64" i="7"/>
  <c r="AT64" i="7"/>
  <c r="AU64" i="7"/>
  <c r="AO65" i="7"/>
  <c r="AP65" i="7"/>
  <c r="AR65" i="7"/>
  <c r="AS65" i="7"/>
  <c r="AT65" i="7"/>
  <c r="AU65" i="7"/>
  <c r="AO66" i="7"/>
  <c r="AP66" i="7"/>
  <c r="AR66" i="7"/>
  <c r="AS66" i="7"/>
  <c r="AT66" i="7"/>
  <c r="AU66" i="7"/>
  <c r="AO67" i="7"/>
  <c r="AP67" i="7"/>
  <c r="AR67" i="7"/>
  <c r="AS67" i="7"/>
  <c r="AT67" i="7"/>
  <c r="AU67" i="7"/>
  <c r="AO68" i="7"/>
  <c r="AP68" i="7"/>
  <c r="AR68" i="7"/>
  <c r="AS68" i="7"/>
  <c r="AT68" i="7"/>
  <c r="AU68" i="7"/>
  <c r="AO69" i="7"/>
  <c r="AP69" i="7"/>
  <c r="AR69" i="7"/>
  <c r="AS69" i="7"/>
  <c r="AT69" i="7"/>
  <c r="AU69" i="7"/>
  <c r="AO70" i="7"/>
  <c r="AP70" i="7"/>
  <c r="AR70" i="7"/>
  <c r="AS70" i="7"/>
  <c r="AT70" i="7"/>
  <c r="AU70" i="7"/>
  <c r="AO71" i="7"/>
  <c r="AP71" i="7"/>
  <c r="AR71" i="7"/>
  <c r="AS71" i="7"/>
  <c r="AT71" i="7"/>
  <c r="AU71" i="7"/>
  <c r="AO72" i="7"/>
  <c r="AP72" i="7"/>
  <c r="AR72" i="7"/>
  <c r="AS72" i="7"/>
  <c r="AT72" i="7"/>
  <c r="AU72" i="7"/>
  <c r="AO73" i="7"/>
  <c r="AP73" i="7"/>
  <c r="AR73" i="7"/>
  <c r="AS73" i="7"/>
  <c r="AT73" i="7"/>
  <c r="AU73" i="7"/>
  <c r="AO74" i="7"/>
  <c r="AP74" i="7"/>
  <c r="AR74" i="7"/>
  <c r="AS74" i="7"/>
  <c r="AT74" i="7"/>
  <c r="AU74" i="7"/>
  <c r="AO75" i="7"/>
  <c r="AP75" i="7"/>
  <c r="AR75" i="7"/>
  <c r="AS75" i="7"/>
  <c r="AT75" i="7"/>
  <c r="AU75" i="7"/>
  <c r="AO76" i="7"/>
  <c r="AP76" i="7"/>
  <c r="AR76" i="7"/>
  <c r="AS76" i="7"/>
  <c r="AT76" i="7"/>
  <c r="AU76" i="7"/>
  <c r="AO77" i="7"/>
  <c r="AP77" i="7"/>
  <c r="AR77" i="7"/>
  <c r="AS77" i="7"/>
  <c r="AT77" i="7"/>
  <c r="AU77" i="7"/>
  <c r="AO78" i="7"/>
  <c r="AP78" i="7"/>
  <c r="AR78" i="7"/>
  <c r="AS78" i="7"/>
  <c r="AT78" i="7"/>
  <c r="AU78" i="7"/>
  <c r="AO79" i="7"/>
  <c r="AP79" i="7"/>
  <c r="AR79" i="7"/>
  <c r="AS79" i="7"/>
  <c r="AT79" i="7"/>
  <c r="AU79" i="7"/>
  <c r="AO80" i="7"/>
  <c r="AP80" i="7"/>
  <c r="AR80" i="7"/>
  <c r="AS80" i="7"/>
  <c r="AT80" i="7"/>
  <c r="AU80" i="7"/>
  <c r="AO81" i="7"/>
  <c r="AP81" i="7"/>
  <c r="AR81" i="7"/>
  <c r="AS81" i="7"/>
  <c r="AT81" i="7"/>
  <c r="AU81" i="7"/>
  <c r="AO82" i="7"/>
  <c r="AP82" i="7"/>
  <c r="AR82" i="7"/>
  <c r="AS82" i="7"/>
  <c r="AT82" i="7"/>
  <c r="AU82" i="7"/>
  <c r="AO83" i="7"/>
  <c r="AP83" i="7"/>
  <c r="AR83" i="7"/>
  <c r="AS83" i="7"/>
  <c r="AT83" i="7"/>
  <c r="AU83" i="7"/>
  <c r="AO84" i="7"/>
  <c r="AP84" i="7"/>
  <c r="AR84" i="7"/>
  <c r="AS84" i="7"/>
  <c r="AT84" i="7"/>
  <c r="AU84" i="7"/>
  <c r="AO85" i="7"/>
  <c r="AP85" i="7"/>
  <c r="AR85" i="7"/>
  <c r="AS85" i="7"/>
  <c r="AT85" i="7"/>
  <c r="AU85" i="7"/>
  <c r="AO86" i="7"/>
  <c r="AP86" i="7"/>
  <c r="AR86" i="7"/>
  <c r="AS86" i="7"/>
  <c r="AT86" i="7"/>
  <c r="AU86" i="7"/>
  <c r="AO87" i="7"/>
  <c r="AP87" i="7"/>
  <c r="AR87" i="7"/>
  <c r="AS87" i="7"/>
  <c r="AT87" i="7"/>
  <c r="AU87" i="7"/>
  <c r="AO88" i="7"/>
  <c r="AP88" i="7"/>
  <c r="AR88" i="7"/>
  <c r="AS88" i="7"/>
  <c r="AT88" i="7"/>
  <c r="AU88" i="7"/>
  <c r="AO89" i="7"/>
  <c r="AP89" i="7"/>
  <c r="AR89" i="7"/>
  <c r="AS89" i="7"/>
  <c r="AT89" i="7"/>
  <c r="AU89" i="7"/>
  <c r="AO90" i="7"/>
  <c r="AP90" i="7"/>
  <c r="AR90" i="7"/>
  <c r="AS90" i="7"/>
  <c r="AT90" i="7"/>
  <c r="AU90" i="7"/>
  <c r="AO91" i="7"/>
  <c r="AP91" i="7"/>
  <c r="AR91" i="7"/>
  <c r="AS91" i="7"/>
  <c r="AT91" i="7"/>
  <c r="AU91" i="7"/>
  <c r="AO92" i="7"/>
  <c r="AP92" i="7"/>
  <c r="AR92" i="7"/>
  <c r="AS92" i="7"/>
  <c r="AT92" i="7"/>
  <c r="AU92" i="7"/>
  <c r="AO93" i="7"/>
  <c r="AP93" i="7"/>
  <c r="AR93" i="7"/>
  <c r="AS93" i="7"/>
  <c r="AT93" i="7"/>
  <c r="AU93" i="7"/>
  <c r="AO94" i="7"/>
  <c r="AP94" i="7"/>
  <c r="AR94" i="7"/>
  <c r="AS94" i="7"/>
  <c r="AT94" i="7"/>
  <c r="AU94" i="7"/>
  <c r="AO95" i="7"/>
  <c r="AP95" i="7"/>
  <c r="AR95" i="7"/>
  <c r="AS95" i="7"/>
  <c r="AT95" i="7"/>
  <c r="AU95" i="7"/>
  <c r="AO96" i="7"/>
  <c r="AP96" i="7"/>
  <c r="AR96" i="7"/>
  <c r="AS96" i="7"/>
  <c r="AT96" i="7"/>
  <c r="AU96" i="7"/>
  <c r="AO97" i="7"/>
  <c r="AP97" i="7"/>
  <c r="AR97" i="7"/>
  <c r="AS97" i="7"/>
  <c r="AT97" i="7"/>
  <c r="AU97" i="7"/>
  <c r="AO98" i="7"/>
  <c r="AP98" i="7"/>
  <c r="AR98" i="7"/>
  <c r="AS98" i="7"/>
  <c r="AT98" i="7"/>
  <c r="AU98" i="7"/>
  <c r="AO99" i="7"/>
  <c r="AP99" i="7"/>
  <c r="AR99" i="7"/>
  <c r="AS99" i="7"/>
  <c r="AT99" i="7"/>
  <c r="AU99" i="7"/>
  <c r="AO100" i="7"/>
  <c r="AP100" i="7"/>
  <c r="AR100" i="7"/>
  <c r="AS100" i="7"/>
  <c r="AT100" i="7"/>
  <c r="AU100" i="7"/>
  <c r="AO101" i="7"/>
  <c r="AP101" i="7"/>
  <c r="AR101" i="7"/>
  <c r="AS101" i="7"/>
  <c r="AT101" i="7"/>
  <c r="AU101" i="7"/>
  <c r="AO102" i="7"/>
  <c r="AP102" i="7"/>
  <c r="AR102" i="7"/>
  <c r="AS102" i="7"/>
  <c r="AT102" i="7"/>
  <c r="AU102" i="7"/>
  <c r="AO103" i="7"/>
  <c r="AP103" i="7"/>
  <c r="AR103" i="7"/>
  <c r="AS103" i="7"/>
  <c r="AT103" i="7"/>
  <c r="AU103" i="7"/>
  <c r="AO104" i="7"/>
  <c r="AP104" i="7"/>
  <c r="AR104" i="7"/>
  <c r="AS104" i="7"/>
  <c r="AT104" i="7"/>
  <c r="AU104" i="7"/>
  <c r="AO105" i="7"/>
  <c r="AP105" i="7"/>
  <c r="AR105" i="7"/>
  <c r="AS105" i="7"/>
  <c r="AT105" i="7"/>
  <c r="AU105" i="7"/>
  <c r="AO106" i="7"/>
  <c r="AP106" i="7"/>
  <c r="AR106" i="7"/>
  <c r="AS106" i="7"/>
  <c r="AT106" i="7"/>
  <c r="AU106" i="7"/>
  <c r="AO107" i="7"/>
  <c r="AP107" i="7"/>
  <c r="AR107" i="7"/>
  <c r="AS107" i="7"/>
  <c r="AT107" i="7"/>
  <c r="AU107" i="7"/>
  <c r="AO108" i="7"/>
  <c r="AP108" i="7"/>
  <c r="AR108" i="7"/>
  <c r="AS108" i="7"/>
  <c r="AT108" i="7"/>
  <c r="AU108" i="7"/>
  <c r="AO109" i="7"/>
  <c r="AP109" i="7"/>
  <c r="AR109" i="7"/>
  <c r="AS109" i="7"/>
  <c r="AT109" i="7"/>
  <c r="AU109" i="7"/>
  <c r="AO110" i="7"/>
  <c r="AP110" i="7"/>
  <c r="AR110" i="7"/>
  <c r="AS110" i="7"/>
  <c r="AT110" i="7"/>
  <c r="AU110" i="7"/>
  <c r="AO111" i="7"/>
  <c r="AP111" i="7"/>
  <c r="AR111" i="7"/>
  <c r="AS111" i="7"/>
  <c r="AT111" i="7"/>
  <c r="AU111" i="7"/>
  <c r="AO112" i="7"/>
  <c r="AP112" i="7"/>
  <c r="AR112" i="7"/>
  <c r="AS112" i="7"/>
  <c r="AT112" i="7"/>
  <c r="AU112" i="7"/>
  <c r="AO113" i="7"/>
  <c r="AP113" i="7"/>
  <c r="AR113" i="7"/>
  <c r="AS113" i="7"/>
  <c r="AT113" i="7"/>
  <c r="AU113" i="7"/>
  <c r="AO114" i="7"/>
  <c r="AP114" i="7"/>
  <c r="AR114" i="7"/>
  <c r="AS114" i="7"/>
  <c r="AT114" i="7"/>
  <c r="AU114" i="7"/>
  <c r="AO115" i="7"/>
  <c r="AP115" i="7"/>
  <c r="AR115" i="7"/>
  <c r="AS115" i="7"/>
  <c r="AT115" i="7"/>
  <c r="AU115" i="7"/>
  <c r="AO116" i="7"/>
  <c r="AP116" i="7"/>
  <c r="AR116" i="7"/>
  <c r="AS116" i="7"/>
  <c r="AT116" i="7"/>
  <c r="AU116" i="7"/>
  <c r="AO117" i="7"/>
  <c r="AP117" i="7"/>
  <c r="AR117" i="7"/>
  <c r="AS117" i="7"/>
  <c r="AT117" i="7"/>
  <c r="AU117" i="7"/>
  <c r="AO118" i="7"/>
  <c r="AP118" i="7"/>
  <c r="AR118" i="7"/>
  <c r="AS118" i="7"/>
  <c r="AT118" i="7"/>
  <c r="AU118" i="7"/>
  <c r="AO119" i="7"/>
  <c r="AP119" i="7"/>
  <c r="AR119" i="7"/>
  <c r="AS119" i="7"/>
  <c r="AT119" i="7"/>
  <c r="AU119" i="7"/>
  <c r="AO120" i="7"/>
  <c r="AP120" i="7"/>
  <c r="AR120" i="7"/>
  <c r="AS120" i="7"/>
  <c r="AT120" i="7"/>
  <c r="AU120" i="7"/>
  <c r="AO121" i="7"/>
  <c r="AP121" i="7"/>
  <c r="AR121" i="7"/>
  <c r="AS121" i="7"/>
  <c r="AT121" i="7"/>
  <c r="AU121" i="7"/>
  <c r="AO122" i="7"/>
  <c r="AP122" i="7"/>
  <c r="AR122" i="7"/>
  <c r="AS122" i="7"/>
  <c r="AT122" i="7"/>
  <c r="AU122" i="7"/>
  <c r="AO123" i="7"/>
  <c r="AP123" i="7"/>
  <c r="AR123" i="7"/>
  <c r="AS123" i="7"/>
  <c r="AT123" i="7"/>
  <c r="AU123" i="7"/>
  <c r="AO124" i="7"/>
  <c r="AP124" i="7"/>
  <c r="AR124" i="7"/>
  <c r="AS124" i="7"/>
  <c r="AT124" i="7"/>
  <c r="AU124" i="7"/>
  <c r="AO125" i="7"/>
  <c r="AP125" i="7"/>
  <c r="AR125" i="7"/>
  <c r="AS125" i="7"/>
  <c r="AT125" i="7"/>
  <c r="AU125" i="7"/>
  <c r="AO126" i="7"/>
  <c r="AP126" i="7"/>
  <c r="AR126" i="7"/>
  <c r="AS126" i="7"/>
  <c r="AT126" i="7"/>
  <c r="AU126" i="7"/>
  <c r="AO127" i="7"/>
  <c r="AP127" i="7"/>
  <c r="AR127" i="7"/>
  <c r="AS127" i="7"/>
  <c r="AT127" i="7"/>
  <c r="AU127" i="7"/>
  <c r="AO128" i="7"/>
  <c r="AP128" i="7"/>
  <c r="AR128" i="7"/>
  <c r="AS128" i="7"/>
  <c r="AT128" i="7"/>
  <c r="AU128" i="7"/>
  <c r="AO129" i="7"/>
  <c r="AP129" i="7"/>
  <c r="AR129" i="7"/>
  <c r="AS129" i="7"/>
  <c r="AT129" i="7"/>
  <c r="AU129" i="7"/>
  <c r="AO130" i="7"/>
  <c r="AP130" i="7"/>
  <c r="AR130" i="7"/>
  <c r="AS130" i="7"/>
  <c r="AT130" i="7"/>
  <c r="AU130" i="7"/>
  <c r="AO131" i="7"/>
  <c r="AP131" i="7"/>
  <c r="AR131" i="7"/>
  <c r="AS131" i="7"/>
  <c r="AT131" i="7"/>
  <c r="AU131" i="7"/>
  <c r="AO132" i="7"/>
  <c r="AP132" i="7"/>
  <c r="AR132" i="7"/>
  <c r="AS132" i="7"/>
  <c r="AT132" i="7"/>
  <c r="AU132" i="7"/>
  <c r="AO133" i="7"/>
  <c r="AP133" i="7"/>
  <c r="AR133" i="7"/>
  <c r="AS133" i="7"/>
  <c r="AT133" i="7"/>
  <c r="AU133" i="7"/>
  <c r="AO134" i="7"/>
  <c r="AP134" i="7"/>
  <c r="AR134" i="7"/>
  <c r="AS134" i="7"/>
  <c r="AT134" i="7"/>
  <c r="AU134" i="7"/>
  <c r="AO135" i="7"/>
  <c r="AP135" i="7"/>
  <c r="AR135" i="7"/>
  <c r="AS135" i="7"/>
  <c r="AT135" i="7"/>
  <c r="AU135" i="7"/>
  <c r="AO136" i="7"/>
  <c r="AP136" i="7"/>
  <c r="AR136" i="7"/>
  <c r="AS136" i="7"/>
  <c r="AT136" i="7"/>
  <c r="AU136" i="7"/>
  <c r="AO137" i="7"/>
  <c r="AP137" i="7"/>
  <c r="AR137" i="7"/>
  <c r="AS137" i="7"/>
  <c r="AT137" i="7"/>
  <c r="AU137" i="7"/>
  <c r="AO138" i="7"/>
  <c r="AP138" i="7"/>
  <c r="AR138" i="7"/>
  <c r="AS138" i="7"/>
  <c r="AT138" i="7"/>
  <c r="AU138" i="7"/>
  <c r="AO139" i="7"/>
  <c r="AP139" i="7"/>
  <c r="AR139" i="7"/>
  <c r="AS139" i="7"/>
  <c r="AT139" i="7"/>
  <c r="AU139" i="7"/>
  <c r="AO140" i="7"/>
  <c r="AP140" i="7"/>
  <c r="AR140" i="7"/>
  <c r="AS140" i="7"/>
  <c r="AT140" i="7"/>
  <c r="AU140" i="7"/>
  <c r="AO141" i="7"/>
  <c r="AP141" i="7"/>
  <c r="AR141" i="7"/>
  <c r="AS141" i="7"/>
  <c r="AT141" i="7"/>
  <c r="AU141" i="7"/>
  <c r="AO142" i="7"/>
  <c r="AP142" i="7"/>
  <c r="AR142" i="7"/>
  <c r="AS142" i="7"/>
  <c r="AT142" i="7"/>
  <c r="AU142" i="7"/>
  <c r="AO143" i="7"/>
  <c r="AP143" i="7"/>
  <c r="AR143" i="7"/>
  <c r="AS143" i="7"/>
  <c r="AT143" i="7"/>
  <c r="AU143" i="7"/>
  <c r="AO144" i="7"/>
  <c r="AP144" i="7"/>
  <c r="AR144" i="7"/>
  <c r="AS144" i="7"/>
  <c r="AT144" i="7"/>
  <c r="AU144" i="7"/>
  <c r="AO145" i="7"/>
  <c r="AP145" i="7"/>
  <c r="AR145" i="7"/>
  <c r="AS145" i="7"/>
  <c r="AT145" i="7"/>
  <c r="AU145" i="7"/>
  <c r="AO146" i="7"/>
  <c r="AP146" i="7"/>
  <c r="AR146" i="7"/>
  <c r="AS146" i="7"/>
  <c r="AT146" i="7"/>
  <c r="AU146" i="7"/>
  <c r="AO147" i="7"/>
  <c r="AP147" i="7"/>
  <c r="AR147" i="7"/>
  <c r="AS147" i="7"/>
  <c r="AT147" i="7"/>
  <c r="AU147" i="7"/>
  <c r="AO148" i="7"/>
  <c r="AP148" i="7"/>
  <c r="AR148" i="7"/>
  <c r="AS148" i="7"/>
  <c r="AT148" i="7"/>
  <c r="AU148" i="7"/>
  <c r="AO149" i="7"/>
  <c r="AP149" i="7"/>
  <c r="AR149" i="7"/>
  <c r="AS149" i="7"/>
  <c r="AT149" i="7"/>
  <c r="AU149" i="7"/>
  <c r="AO150" i="7"/>
  <c r="AP150" i="7"/>
  <c r="AR150" i="7"/>
  <c r="AS150" i="7"/>
  <c r="AT150" i="7"/>
  <c r="AU150" i="7"/>
  <c r="AO151" i="7"/>
  <c r="AP151" i="7"/>
  <c r="AR151" i="7"/>
  <c r="AS151" i="7"/>
  <c r="AT151" i="7"/>
  <c r="AU151" i="7"/>
  <c r="AO152" i="7"/>
  <c r="AP152" i="7"/>
  <c r="AR152" i="7"/>
  <c r="AS152" i="7"/>
  <c r="AT152" i="7"/>
  <c r="AU152" i="7"/>
  <c r="AO153" i="7"/>
  <c r="AP153" i="7"/>
  <c r="AR153" i="7"/>
  <c r="AS153" i="7"/>
  <c r="AT153" i="7"/>
  <c r="AU153" i="7"/>
  <c r="AO154" i="7"/>
  <c r="AP154" i="7"/>
  <c r="AR154" i="7"/>
  <c r="AS154" i="7"/>
  <c r="AT154" i="7"/>
  <c r="AU154" i="7"/>
  <c r="AO155" i="7"/>
  <c r="AP155" i="7"/>
  <c r="AR155" i="7"/>
  <c r="AS155" i="7"/>
  <c r="AT155" i="7"/>
  <c r="AU155" i="7"/>
  <c r="AO156" i="7"/>
  <c r="AP156" i="7"/>
  <c r="AR156" i="7"/>
  <c r="AS156" i="7"/>
  <c r="AT156" i="7"/>
  <c r="AU156" i="7"/>
  <c r="AO157" i="7"/>
  <c r="AP157" i="7"/>
  <c r="AR157" i="7"/>
  <c r="AS157" i="7"/>
  <c r="AT157" i="7"/>
  <c r="AU157" i="7"/>
  <c r="AO158" i="7"/>
  <c r="AP158" i="7"/>
  <c r="AR158" i="7"/>
  <c r="AS158" i="7"/>
  <c r="AT158" i="7"/>
  <c r="AU158" i="7"/>
  <c r="AO159" i="7"/>
  <c r="AP159" i="7"/>
  <c r="AR159" i="7"/>
  <c r="AS159" i="7"/>
  <c r="AT159" i="7"/>
  <c r="AU159" i="7"/>
  <c r="AO160" i="7"/>
  <c r="AP160" i="7"/>
  <c r="AR160" i="7"/>
  <c r="AS160" i="7"/>
  <c r="AT160" i="7"/>
  <c r="AU160" i="7"/>
  <c r="AO161" i="7"/>
  <c r="AP161" i="7"/>
  <c r="AR161" i="7"/>
  <c r="AS161" i="7"/>
  <c r="AT161" i="7"/>
  <c r="AU161" i="7"/>
  <c r="AO162" i="7"/>
  <c r="AP162" i="7"/>
  <c r="AR162" i="7"/>
  <c r="AS162" i="7"/>
  <c r="AT162" i="7"/>
  <c r="AU162" i="7"/>
  <c r="AO163" i="7"/>
  <c r="AP163" i="7"/>
  <c r="AR163" i="7"/>
  <c r="AS163" i="7"/>
  <c r="AT163" i="7"/>
  <c r="AU163" i="7"/>
  <c r="AO164" i="7"/>
  <c r="AP164" i="7"/>
  <c r="AR164" i="7"/>
  <c r="AS164" i="7"/>
  <c r="AT164" i="7"/>
  <c r="AU164" i="7"/>
  <c r="AO165" i="7"/>
  <c r="AP165" i="7"/>
  <c r="AR165" i="7"/>
  <c r="AS165" i="7"/>
  <c r="AT165" i="7"/>
  <c r="AU165" i="7"/>
  <c r="AO166" i="7"/>
  <c r="AP166" i="7"/>
  <c r="AR166" i="7"/>
  <c r="AS166" i="7"/>
  <c r="AT166" i="7"/>
  <c r="AU166" i="7"/>
  <c r="AO167" i="7"/>
  <c r="AP167" i="7"/>
  <c r="AR167" i="7"/>
  <c r="AS167" i="7"/>
  <c r="AT167" i="7"/>
  <c r="AU167" i="7"/>
  <c r="AO168" i="7"/>
  <c r="AP168" i="7"/>
  <c r="AR168" i="7"/>
  <c r="AS168" i="7"/>
  <c r="AT168" i="7"/>
  <c r="AU168" i="7"/>
  <c r="AO169" i="7"/>
  <c r="AP169" i="7"/>
  <c r="AR169" i="7"/>
  <c r="AS169" i="7"/>
  <c r="AT169" i="7"/>
  <c r="AU169" i="7"/>
  <c r="AO170" i="7"/>
  <c r="AP170" i="7"/>
  <c r="AR170" i="7"/>
  <c r="AS170" i="7"/>
  <c r="AT170" i="7"/>
  <c r="AU170" i="7"/>
  <c r="AO171" i="7"/>
  <c r="AP171" i="7"/>
  <c r="AR171" i="7"/>
  <c r="AS171" i="7"/>
  <c r="AT171" i="7"/>
  <c r="AU171" i="7"/>
  <c r="AO172" i="7"/>
  <c r="AP172" i="7"/>
  <c r="AR172" i="7"/>
  <c r="AS172" i="7"/>
  <c r="AT172" i="7"/>
  <c r="AU172" i="7"/>
  <c r="AO173" i="7"/>
  <c r="AP173" i="7"/>
  <c r="AR173" i="7"/>
  <c r="AS173" i="7"/>
  <c r="AT173" i="7"/>
  <c r="AU173" i="7"/>
  <c r="AO174" i="7"/>
  <c r="AP174" i="7"/>
  <c r="AR174" i="7"/>
  <c r="AS174" i="7"/>
  <c r="AT174" i="7"/>
  <c r="AU174" i="7"/>
  <c r="AO175" i="7"/>
  <c r="AP175" i="7"/>
  <c r="AR175" i="7"/>
  <c r="AS175" i="7"/>
  <c r="AT175" i="7"/>
  <c r="AU175" i="7"/>
  <c r="AO176" i="7"/>
  <c r="AP176" i="7"/>
  <c r="AR176" i="7"/>
  <c r="AS176" i="7"/>
  <c r="AT176" i="7"/>
  <c r="AU176" i="7"/>
  <c r="AO177" i="7"/>
  <c r="AP177" i="7"/>
  <c r="AR177" i="7"/>
  <c r="AS177" i="7"/>
  <c r="AT177" i="7"/>
  <c r="AU177" i="7"/>
  <c r="AO178" i="7"/>
  <c r="AP178" i="7"/>
  <c r="AR178" i="7"/>
  <c r="AS178" i="7"/>
  <c r="AT178" i="7"/>
  <c r="AU178" i="7"/>
  <c r="AO179" i="7"/>
  <c r="AP179" i="7"/>
  <c r="AR179" i="7"/>
  <c r="AS179" i="7"/>
  <c r="AT179" i="7"/>
  <c r="AU179" i="7"/>
  <c r="AO180" i="7"/>
  <c r="AP180" i="7"/>
  <c r="AR180" i="7"/>
  <c r="AS180" i="7"/>
  <c r="AT180" i="7"/>
  <c r="AU180" i="7"/>
  <c r="AO181" i="7"/>
  <c r="AP181" i="7"/>
  <c r="AR181" i="7"/>
  <c r="AS181" i="7"/>
  <c r="AT181" i="7"/>
  <c r="AU181" i="7"/>
  <c r="AO182" i="7"/>
  <c r="AP182" i="7"/>
  <c r="AR182" i="7"/>
  <c r="AS182" i="7"/>
  <c r="AT182" i="7"/>
  <c r="AU182" i="7"/>
  <c r="AO183" i="7"/>
  <c r="AP183" i="7"/>
  <c r="AR183" i="7"/>
  <c r="AS183" i="7"/>
  <c r="AT183" i="7"/>
  <c r="AU183" i="7"/>
  <c r="AO184" i="7"/>
  <c r="AP184" i="7"/>
  <c r="AR184" i="7"/>
  <c r="AS184" i="7"/>
  <c r="AT184" i="7"/>
  <c r="AU184" i="7"/>
  <c r="AO185" i="7"/>
  <c r="AP185" i="7"/>
  <c r="AR185" i="7"/>
  <c r="AS185" i="7"/>
  <c r="AT185" i="7"/>
  <c r="AU185" i="7"/>
  <c r="AO186" i="7"/>
  <c r="AP186" i="7"/>
  <c r="AR186" i="7"/>
  <c r="AS186" i="7"/>
  <c r="AT186" i="7"/>
  <c r="AU186" i="7"/>
  <c r="AO187" i="7"/>
  <c r="AP187" i="7"/>
  <c r="AR187" i="7"/>
  <c r="AS187" i="7"/>
  <c r="AT187" i="7"/>
  <c r="AU187" i="7"/>
  <c r="AO188" i="7"/>
  <c r="AP188" i="7"/>
  <c r="AR188" i="7"/>
  <c r="AS188" i="7"/>
  <c r="AT188" i="7"/>
  <c r="AU188" i="7"/>
  <c r="AO189" i="7"/>
  <c r="AP189" i="7"/>
  <c r="AR189" i="7"/>
  <c r="AS189" i="7"/>
  <c r="AT189" i="7"/>
  <c r="AU189" i="7"/>
  <c r="AO190" i="7"/>
  <c r="AP190" i="7"/>
  <c r="AR190" i="7"/>
  <c r="AS190" i="7"/>
  <c r="AT190" i="7"/>
  <c r="AU190" i="7"/>
  <c r="AO191" i="7"/>
  <c r="AP191" i="7"/>
  <c r="AR191" i="7"/>
  <c r="AS191" i="7"/>
  <c r="AT191" i="7"/>
  <c r="AU191" i="7"/>
  <c r="AO192" i="7"/>
  <c r="AP192" i="7"/>
  <c r="AR192" i="7"/>
  <c r="AS192" i="7"/>
  <c r="AT192" i="7"/>
  <c r="AU192" i="7"/>
  <c r="AO193" i="7"/>
  <c r="AP193" i="7"/>
  <c r="AR193" i="7"/>
  <c r="AS193" i="7"/>
  <c r="AT193" i="7"/>
  <c r="AU193" i="7"/>
  <c r="AO194" i="7"/>
  <c r="AP194" i="7"/>
  <c r="AR194" i="7"/>
  <c r="AS194" i="7"/>
  <c r="AT194" i="7"/>
  <c r="AU194" i="7"/>
  <c r="AO195" i="7"/>
  <c r="AP195" i="7"/>
  <c r="AR195" i="7"/>
  <c r="AS195" i="7"/>
  <c r="AT195" i="7"/>
  <c r="AU195" i="7"/>
  <c r="AO196" i="7"/>
  <c r="AP196" i="7"/>
  <c r="AR196" i="7"/>
  <c r="AS196" i="7"/>
  <c r="AT196" i="7"/>
  <c r="AU196" i="7"/>
  <c r="AO197" i="7"/>
  <c r="AP197" i="7"/>
  <c r="AR197" i="7"/>
  <c r="AS197" i="7"/>
  <c r="AT197" i="7"/>
  <c r="AU197" i="7"/>
  <c r="AO198" i="7"/>
  <c r="AP198" i="7"/>
  <c r="AR198" i="7"/>
  <c r="AS198" i="7"/>
  <c r="AT198" i="7"/>
  <c r="AU198" i="7"/>
  <c r="AO199" i="7"/>
  <c r="AP199" i="7"/>
  <c r="AR199" i="7"/>
  <c r="AS199" i="7"/>
  <c r="AT199" i="7"/>
  <c r="AU199" i="7"/>
  <c r="AO200" i="7"/>
  <c r="AP200" i="7"/>
  <c r="AR200" i="7"/>
  <c r="AS200" i="7"/>
  <c r="AT200" i="7"/>
  <c r="AU200" i="7"/>
  <c r="AO201" i="7"/>
  <c r="AP201" i="7"/>
  <c r="AR201" i="7"/>
  <c r="AS201" i="7"/>
  <c r="AT201" i="7"/>
  <c r="AU201" i="7"/>
  <c r="AO202" i="7"/>
  <c r="AP202" i="7"/>
  <c r="AR202" i="7"/>
  <c r="AS202" i="7"/>
  <c r="AT202" i="7"/>
  <c r="AU202" i="7"/>
  <c r="AO203" i="7"/>
  <c r="AP203" i="7"/>
  <c r="AR203" i="7"/>
  <c r="AS203" i="7"/>
  <c r="AT203" i="7"/>
  <c r="AU203" i="7"/>
  <c r="AO204" i="7"/>
  <c r="AP204" i="7"/>
  <c r="AR204" i="7"/>
  <c r="AS204" i="7"/>
  <c r="AT204" i="7"/>
  <c r="AU204" i="7"/>
  <c r="AO205" i="7"/>
  <c r="AP205" i="7"/>
  <c r="AR205" i="7"/>
  <c r="AS205" i="7"/>
  <c r="AT205" i="7"/>
  <c r="AU205" i="7"/>
  <c r="AO206" i="7"/>
  <c r="AP206" i="7"/>
  <c r="AR206" i="7"/>
  <c r="AS206" i="7"/>
  <c r="AT206" i="7"/>
  <c r="AU206" i="7"/>
  <c r="AO207" i="7"/>
  <c r="AP207" i="7"/>
  <c r="AR207" i="7"/>
  <c r="AS207" i="7"/>
  <c r="AT207" i="7"/>
  <c r="AU207" i="7"/>
  <c r="AO208" i="7"/>
  <c r="AP208" i="7"/>
  <c r="AR208" i="7"/>
  <c r="AS208" i="7"/>
  <c r="AT208" i="7"/>
  <c r="AU208" i="7"/>
  <c r="AO209" i="7"/>
  <c r="AP209" i="7"/>
  <c r="AR209" i="7"/>
  <c r="AS209" i="7"/>
  <c r="AT209" i="7"/>
  <c r="AU209" i="7"/>
  <c r="AO210" i="7"/>
  <c r="AP210" i="7"/>
  <c r="AR210" i="7"/>
  <c r="AS210" i="7"/>
  <c r="AT210" i="7"/>
  <c r="AU210" i="7"/>
  <c r="AO211" i="7"/>
  <c r="AP211" i="7"/>
  <c r="AR211" i="7"/>
  <c r="AS211" i="7"/>
  <c r="AT211" i="7"/>
  <c r="AU211" i="7"/>
  <c r="AO212" i="7"/>
  <c r="AP212" i="7"/>
  <c r="AR212" i="7"/>
  <c r="AS212" i="7"/>
  <c r="AT212" i="7"/>
  <c r="AU212" i="7"/>
  <c r="AO213" i="7"/>
  <c r="AP213" i="7"/>
  <c r="AR213" i="7"/>
  <c r="AS213" i="7"/>
  <c r="AT213" i="7"/>
  <c r="AU213" i="7"/>
  <c r="AO214" i="7"/>
  <c r="AP214" i="7"/>
  <c r="AR214" i="7"/>
  <c r="AS214" i="7"/>
  <c r="AT214" i="7"/>
  <c r="AU214" i="7"/>
  <c r="AO215" i="7"/>
  <c r="AP215" i="7"/>
  <c r="AR215" i="7"/>
  <c r="AS215" i="7"/>
  <c r="AT215" i="7"/>
  <c r="AU215" i="7"/>
  <c r="AO216" i="7"/>
  <c r="AP216" i="7"/>
  <c r="AR216" i="7"/>
  <c r="AS216" i="7"/>
  <c r="AT216" i="7"/>
  <c r="AU216" i="7"/>
  <c r="AO217" i="7"/>
  <c r="AP217" i="7"/>
  <c r="AR217" i="7"/>
  <c r="AS217" i="7"/>
  <c r="AT217" i="7"/>
  <c r="AU217" i="7"/>
  <c r="AO218" i="7"/>
  <c r="AP218" i="7"/>
  <c r="AR218" i="7"/>
  <c r="AS218" i="7"/>
  <c r="AT218" i="7"/>
  <c r="AU218" i="7"/>
  <c r="AO219" i="7"/>
  <c r="AP219" i="7"/>
  <c r="AR219" i="7"/>
  <c r="AS219" i="7"/>
  <c r="AT219" i="7"/>
  <c r="AU219" i="7"/>
  <c r="AO220" i="7"/>
  <c r="AP220" i="7"/>
  <c r="AR220" i="7"/>
  <c r="AS220" i="7"/>
  <c r="AT220" i="7"/>
  <c r="AU220" i="7"/>
  <c r="AO221" i="7"/>
  <c r="AP221" i="7"/>
  <c r="AR221" i="7"/>
  <c r="AS221" i="7"/>
  <c r="AT221" i="7"/>
  <c r="AU221" i="7"/>
  <c r="AO222" i="7"/>
  <c r="AP222" i="7"/>
  <c r="AR222" i="7"/>
  <c r="AS222" i="7"/>
  <c r="AT222" i="7"/>
  <c r="AU222" i="7"/>
  <c r="AO223" i="7"/>
  <c r="AP223" i="7"/>
  <c r="AR223" i="7"/>
  <c r="AS223" i="7"/>
  <c r="AT223" i="7"/>
  <c r="AU223" i="7"/>
  <c r="AO224" i="7"/>
  <c r="AP224" i="7"/>
  <c r="AR224" i="7"/>
  <c r="AS224" i="7"/>
  <c r="AT224" i="7"/>
  <c r="AU224" i="7"/>
  <c r="AO225" i="7"/>
  <c r="AP225" i="7"/>
  <c r="AR225" i="7"/>
  <c r="AS225" i="7"/>
  <c r="AT225" i="7"/>
  <c r="AU225" i="7"/>
  <c r="AO226" i="7"/>
  <c r="AP226" i="7"/>
  <c r="AR226" i="7"/>
  <c r="AS226" i="7"/>
  <c r="AT226" i="7"/>
  <c r="AU226" i="7"/>
  <c r="AO227" i="7"/>
  <c r="AP227" i="7"/>
  <c r="AR227" i="7"/>
  <c r="AS227" i="7"/>
  <c r="AT227" i="7"/>
  <c r="AU227" i="7"/>
  <c r="AO228" i="7"/>
  <c r="AP228" i="7"/>
  <c r="AR228" i="7"/>
  <c r="AS228" i="7"/>
  <c r="AT228" i="7"/>
  <c r="AU228" i="7"/>
  <c r="AO229" i="7"/>
  <c r="AP229" i="7"/>
  <c r="AR229" i="7"/>
  <c r="AS229" i="7"/>
  <c r="AT229" i="7"/>
  <c r="AU229" i="7"/>
  <c r="AO230" i="7"/>
  <c r="AP230" i="7"/>
  <c r="AR230" i="7"/>
  <c r="AS230" i="7"/>
  <c r="AT230" i="7"/>
  <c r="AU230" i="7"/>
  <c r="AO231" i="7"/>
  <c r="AP231" i="7"/>
  <c r="AR231" i="7"/>
  <c r="AS231" i="7"/>
  <c r="AT231" i="7"/>
  <c r="AU231" i="7"/>
  <c r="AO232" i="7"/>
  <c r="AP232" i="7"/>
  <c r="AR232" i="7"/>
  <c r="AS232" i="7"/>
  <c r="AT232" i="7"/>
  <c r="AU232" i="7"/>
  <c r="AO233" i="7"/>
  <c r="AP233" i="7"/>
  <c r="AR233" i="7"/>
  <c r="AS233" i="7"/>
  <c r="AT233" i="7"/>
  <c r="AU233" i="7"/>
  <c r="AO234" i="7"/>
  <c r="AP234" i="7"/>
  <c r="AR234" i="7"/>
  <c r="AS234" i="7"/>
  <c r="AT234" i="7"/>
  <c r="AU234" i="7"/>
  <c r="AO235" i="7"/>
  <c r="AP235" i="7"/>
  <c r="AR235" i="7"/>
  <c r="AS235" i="7"/>
  <c r="AT235" i="7"/>
  <c r="AU235" i="7"/>
  <c r="AO236" i="7"/>
  <c r="AP236" i="7"/>
  <c r="AR236" i="7"/>
  <c r="AS236" i="7"/>
  <c r="AT236" i="7"/>
  <c r="AU236" i="7"/>
  <c r="AO237" i="7"/>
  <c r="AP237" i="7"/>
  <c r="AR237" i="7"/>
  <c r="AS237" i="7"/>
  <c r="AT237" i="7"/>
  <c r="AU237" i="7"/>
  <c r="AO238" i="7"/>
  <c r="AP238" i="7"/>
  <c r="AR238" i="7"/>
  <c r="AS238" i="7"/>
  <c r="AT238" i="7"/>
  <c r="AU238" i="7"/>
  <c r="AO239" i="7"/>
  <c r="AP239" i="7"/>
  <c r="AR239" i="7"/>
  <c r="AS239" i="7"/>
  <c r="AT239" i="7"/>
  <c r="AU239" i="7"/>
  <c r="AO240" i="7"/>
  <c r="AP240" i="7"/>
  <c r="AR240" i="7"/>
  <c r="AS240" i="7"/>
  <c r="AT240" i="7"/>
  <c r="AU240" i="7"/>
  <c r="AO241" i="7"/>
  <c r="AP241" i="7"/>
  <c r="AR241" i="7"/>
  <c r="AS241" i="7"/>
  <c r="AT241" i="7"/>
  <c r="AU241" i="7"/>
  <c r="AO242" i="7"/>
  <c r="AP242" i="7"/>
  <c r="AR242" i="7"/>
  <c r="AS242" i="7"/>
  <c r="AT242" i="7"/>
  <c r="AU242" i="7"/>
  <c r="AO243" i="7"/>
  <c r="AP243" i="7"/>
  <c r="AR243" i="7"/>
  <c r="AS243" i="7"/>
  <c r="AT243" i="7"/>
  <c r="AU243" i="7"/>
  <c r="AO244" i="7"/>
  <c r="AP244" i="7"/>
  <c r="AR244" i="7"/>
  <c r="AS244" i="7"/>
  <c r="AT244" i="7"/>
  <c r="AU244" i="7"/>
  <c r="AO245" i="7"/>
  <c r="AP245" i="7"/>
  <c r="AR245" i="7"/>
  <c r="AS245" i="7"/>
  <c r="AT245" i="7"/>
  <c r="AU245" i="7"/>
  <c r="AO246" i="7"/>
  <c r="AP246" i="7"/>
  <c r="AR246" i="7"/>
  <c r="AS246" i="7"/>
  <c r="AT246" i="7"/>
  <c r="AU246" i="7"/>
  <c r="AO247" i="7"/>
  <c r="AP247" i="7"/>
  <c r="AR247" i="7"/>
  <c r="AS247" i="7"/>
  <c r="AT247" i="7"/>
  <c r="AU247" i="7"/>
  <c r="AO248" i="7"/>
  <c r="AP248" i="7"/>
  <c r="AR248" i="7"/>
  <c r="AS248" i="7"/>
  <c r="AT248" i="7"/>
  <c r="AU248" i="7"/>
  <c r="AO249" i="7"/>
  <c r="AP249" i="7"/>
  <c r="AR249" i="7"/>
  <c r="AS249" i="7"/>
  <c r="AT249" i="7"/>
  <c r="AU249" i="7"/>
  <c r="AO250" i="7"/>
  <c r="AP250" i="7"/>
  <c r="AR250" i="7"/>
  <c r="AS250" i="7"/>
  <c r="AT250" i="7"/>
  <c r="AU250" i="7"/>
  <c r="AO251" i="7"/>
  <c r="AP251" i="7"/>
  <c r="AR251" i="7"/>
  <c r="AS251" i="7"/>
  <c r="AT251" i="7"/>
  <c r="AU251" i="7"/>
  <c r="AO252" i="7"/>
  <c r="AP252" i="7"/>
  <c r="AR252" i="7"/>
  <c r="AS252" i="7"/>
  <c r="AT252" i="7"/>
  <c r="AU252" i="7"/>
  <c r="AO253" i="7"/>
  <c r="AP253" i="7"/>
  <c r="AR253" i="7"/>
  <c r="AS253" i="7"/>
  <c r="AT253" i="7"/>
  <c r="AU253" i="7"/>
  <c r="AO254" i="7"/>
  <c r="AP254" i="7"/>
  <c r="AR254" i="7"/>
  <c r="AS254" i="7"/>
  <c r="AT254" i="7"/>
  <c r="AU254" i="7"/>
  <c r="AO255" i="7"/>
  <c r="AP255" i="7"/>
  <c r="AR255" i="7"/>
  <c r="AS255" i="7"/>
  <c r="AT255" i="7"/>
  <c r="AU255" i="7"/>
  <c r="AO256" i="7"/>
  <c r="AP256" i="7"/>
  <c r="AR256" i="7"/>
  <c r="AS256" i="7"/>
  <c r="AT256" i="7"/>
  <c r="AU256" i="7"/>
  <c r="AO257" i="7"/>
  <c r="AP257" i="7"/>
  <c r="AR257" i="7"/>
  <c r="AS257" i="7"/>
  <c r="AT257" i="7"/>
  <c r="AU257" i="7"/>
  <c r="AO258" i="7"/>
  <c r="AP258" i="7"/>
  <c r="AR258" i="7"/>
  <c r="AS258" i="7"/>
  <c r="AT258" i="7"/>
  <c r="AU258" i="7"/>
  <c r="AO259" i="7"/>
  <c r="AP259" i="7"/>
  <c r="AR259" i="7"/>
  <c r="AS259" i="7"/>
  <c r="AT259" i="7"/>
  <c r="AU259" i="7"/>
  <c r="AO260" i="7"/>
  <c r="AP260" i="7"/>
  <c r="AR260" i="7"/>
  <c r="AS260" i="7"/>
  <c r="AT260" i="7"/>
  <c r="AU260" i="7"/>
  <c r="AO261" i="7"/>
  <c r="AP261" i="7"/>
  <c r="AR261" i="7"/>
  <c r="AS261" i="7"/>
  <c r="AT261" i="7"/>
  <c r="AU261" i="7"/>
  <c r="AO262" i="7"/>
  <c r="AP262" i="7"/>
  <c r="AR262" i="7"/>
  <c r="AS262" i="7"/>
  <c r="AT262" i="7"/>
  <c r="AU262" i="7"/>
  <c r="AO263" i="7"/>
  <c r="AP263" i="7"/>
  <c r="AR263" i="7"/>
  <c r="AS263" i="7"/>
  <c r="AT263" i="7"/>
  <c r="AU263" i="7"/>
  <c r="AO264" i="7"/>
  <c r="AP264" i="7"/>
  <c r="AR264" i="7"/>
  <c r="AS264" i="7"/>
  <c r="AT264" i="7"/>
  <c r="AU264" i="7"/>
  <c r="AO265" i="7"/>
  <c r="AP265" i="7"/>
  <c r="AR265" i="7"/>
  <c r="AS265" i="7"/>
  <c r="AT265" i="7"/>
  <c r="AU265" i="7"/>
  <c r="AO266" i="7"/>
  <c r="AP266" i="7"/>
  <c r="AR266" i="7"/>
  <c r="AS266" i="7"/>
  <c r="AT266" i="7"/>
  <c r="AU266" i="7"/>
  <c r="AO267" i="7"/>
  <c r="AP267" i="7"/>
  <c r="AR267" i="7"/>
  <c r="AS267" i="7"/>
  <c r="AT267" i="7"/>
  <c r="AU267" i="7"/>
  <c r="AO268" i="7"/>
  <c r="AP268" i="7"/>
  <c r="AR268" i="7"/>
  <c r="AS268" i="7"/>
  <c r="AT268" i="7"/>
  <c r="AU268" i="7"/>
  <c r="AO269" i="7"/>
  <c r="AP269" i="7"/>
  <c r="AR269" i="7"/>
  <c r="AS269" i="7"/>
  <c r="AT269" i="7"/>
  <c r="AU269" i="7"/>
  <c r="AO270" i="7"/>
  <c r="AP270" i="7"/>
  <c r="AR270" i="7"/>
  <c r="AS270" i="7"/>
  <c r="AT270" i="7"/>
  <c r="AU270" i="7"/>
  <c r="AO271" i="7"/>
  <c r="AP271" i="7"/>
  <c r="AR271" i="7"/>
  <c r="AS271" i="7"/>
  <c r="AT271" i="7"/>
  <c r="AU271" i="7"/>
  <c r="AO272" i="7"/>
  <c r="AP272" i="7"/>
  <c r="AR272" i="7"/>
  <c r="AS272" i="7"/>
  <c r="AT272" i="7"/>
  <c r="AU272" i="7"/>
  <c r="AO273" i="7"/>
  <c r="AP273" i="7"/>
  <c r="AR273" i="7"/>
  <c r="AS273" i="7"/>
  <c r="AT273" i="7"/>
  <c r="AU273" i="7"/>
  <c r="AO274" i="7"/>
  <c r="AP274" i="7"/>
  <c r="AR274" i="7"/>
  <c r="AS274" i="7"/>
  <c r="AT274" i="7"/>
  <c r="AU274" i="7"/>
  <c r="AO275" i="7"/>
  <c r="AP275" i="7"/>
  <c r="AR275" i="7"/>
  <c r="AS275" i="7"/>
  <c r="AT275" i="7"/>
  <c r="AU275" i="7"/>
  <c r="AO276" i="7"/>
  <c r="AP276" i="7"/>
  <c r="AR276" i="7"/>
  <c r="AS276" i="7"/>
  <c r="AT276" i="7"/>
  <c r="AU276" i="7"/>
  <c r="AO277" i="7"/>
  <c r="AP277" i="7"/>
  <c r="AR277" i="7"/>
  <c r="AS277" i="7"/>
  <c r="AT277" i="7"/>
  <c r="AU277" i="7"/>
  <c r="AO278" i="7"/>
  <c r="AP278" i="7"/>
  <c r="AR278" i="7"/>
  <c r="AS278" i="7"/>
  <c r="AT278" i="7"/>
  <c r="AU278" i="7"/>
  <c r="AO279" i="7"/>
  <c r="AP279" i="7"/>
  <c r="AR279" i="7"/>
  <c r="AS279" i="7"/>
  <c r="AT279" i="7"/>
  <c r="AU279" i="7"/>
  <c r="AO280" i="7"/>
  <c r="AP280" i="7"/>
  <c r="AR280" i="7"/>
  <c r="AS280" i="7"/>
  <c r="AT280" i="7"/>
  <c r="AU280" i="7"/>
  <c r="AO281" i="7"/>
  <c r="AP281" i="7"/>
  <c r="AR281" i="7"/>
  <c r="AS281" i="7"/>
  <c r="AT281" i="7"/>
  <c r="AU281" i="7"/>
  <c r="AO282" i="7"/>
  <c r="AP282" i="7"/>
  <c r="AR282" i="7"/>
  <c r="AS282" i="7"/>
  <c r="AT282" i="7"/>
  <c r="AU282" i="7"/>
  <c r="AO283" i="7"/>
  <c r="AP283" i="7"/>
  <c r="AR283" i="7"/>
  <c r="AS283" i="7"/>
  <c r="AT283" i="7"/>
  <c r="AU283" i="7"/>
  <c r="AO284" i="7"/>
  <c r="AP284" i="7"/>
  <c r="AR284" i="7"/>
  <c r="AS284" i="7"/>
  <c r="AT284" i="7"/>
  <c r="AU284" i="7"/>
  <c r="AO285" i="7"/>
  <c r="AP285" i="7"/>
  <c r="AR285" i="7"/>
  <c r="AS285" i="7"/>
  <c r="AT285" i="7"/>
  <c r="AU285" i="7"/>
  <c r="AO286" i="7"/>
  <c r="AP286" i="7"/>
  <c r="AR286" i="7"/>
  <c r="AS286" i="7"/>
  <c r="AT286" i="7"/>
  <c r="AU286" i="7"/>
  <c r="AO287" i="7"/>
  <c r="AP287" i="7"/>
  <c r="AR287" i="7"/>
  <c r="AS287" i="7"/>
  <c r="AT287" i="7"/>
  <c r="AU287" i="7"/>
  <c r="AO288" i="7"/>
  <c r="AP288" i="7"/>
  <c r="AR288" i="7"/>
  <c r="AS288" i="7"/>
  <c r="AT288" i="7"/>
  <c r="AU288" i="7"/>
  <c r="AO289" i="7"/>
  <c r="AP289" i="7"/>
  <c r="AR289" i="7"/>
  <c r="AS289" i="7"/>
  <c r="AT289" i="7"/>
  <c r="AU289" i="7"/>
  <c r="AO290" i="7"/>
  <c r="AP290" i="7"/>
  <c r="AR290" i="7"/>
  <c r="AS290" i="7"/>
  <c r="AT290" i="7"/>
  <c r="AU290" i="7"/>
  <c r="AO291" i="7"/>
  <c r="AP291" i="7"/>
  <c r="AR291" i="7"/>
  <c r="AS291" i="7"/>
  <c r="AT291" i="7"/>
  <c r="AU291" i="7"/>
  <c r="AO292" i="7"/>
  <c r="AP292" i="7"/>
  <c r="AR292" i="7"/>
  <c r="AS292" i="7"/>
  <c r="AT292" i="7"/>
  <c r="AU292" i="7"/>
  <c r="AO293" i="7"/>
  <c r="AP293" i="7"/>
  <c r="AR293" i="7"/>
  <c r="AS293" i="7"/>
  <c r="AT293" i="7"/>
  <c r="AU293" i="7"/>
  <c r="AO294" i="7"/>
  <c r="AP294" i="7"/>
  <c r="AR294" i="7"/>
  <c r="AS294" i="7"/>
  <c r="AT294" i="7"/>
  <c r="AU294" i="7"/>
  <c r="AO295" i="7"/>
  <c r="AP295" i="7"/>
  <c r="AR295" i="7"/>
  <c r="AS295" i="7"/>
  <c r="AT295" i="7"/>
  <c r="AU295" i="7"/>
  <c r="AO296" i="7"/>
  <c r="AP296" i="7"/>
  <c r="AR296" i="7"/>
  <c r="AS296" i="7"/>
  <c r="AT296" i="7"/>
  <c r="AU296" i="7"/>
  <c r="AO297" i="7"/>
  <c r="AP297" i="7"/>
  <c r="AR297" i="7"/>
  <c r="AS297" i="7"/>
  <c r="AT297" i="7"/>
  <c r="AU297" i="7"/>
  <c r="AO298" i="7"/>
  <c r="AP298" i="7"/>
  <c r="AR298" i="7"/>
  <c r="AS298" i="7"/>
  <c r="AT298" i="7"/>
  <c r="AU298" i="7"/>
  <c r="AO299" i="7"/>
  <c r="AP299" i="7"/>
  <c r="AR299" i="7"/>
  <c r="AS299" i="7"/>
  <c r="AT299" i="7"/>
  <c r="AU299" i="7"/>
  <c r="AO300" i="7"/>
  <c r="AP300" i="7"/>
  <c r="AR300" i="7"/>
  <c r="AS300" i="7"/>
  <c r="AT300" i="7"/>
  <c r="AU300" i="7"/>
  <c r="AO301" i="7"/>
  <c r="AP301" i="7"/>
  <c r="AR301" i="7"/>
  <c r="AS301" i="7"/>
  <c r="AT301" i="7"/>
  <c r="AU301" i="7"/>
  <c r="AO302" i="7"/>
  <c r="AP302" i="7"/>
  <c r="AR302" i="7"/>
  <c r="AS302" i="7"/>
  <c r="AT302" i="7"/>
  <c r="AU302" i="7"/>
  <c r="AO303" i="7"/>
  <c r="AP303" i="7"/>
  <c r="AR303" i="7"/>
  <c r="AS303" i="7"/>
  <c r="AT303" i="7"/>
  <c r="AU303" i="7"/>
  <c r="AO304" i="7"/>
  <c r="AP304" i="7"/>
  <c r="AR304" i="7"/>
  <c r="AS304" i="7"/>
  <c r="AT304" i="7"/>
  <c r="AU304" i="7"/>
  <c r="AO305" i="7"/>
  <c r="AP305" i="7"/>
  <c r="AR305" i="7"/>
  <c r="AS305" i="7"/>
  <c r="AT305" i="7"/>
  <c r="AU305" i="7"/>
  <c r="AO306" i="7"/>
  <c r="AP306" i="7"/>
  <c r="AR306" i="7"/>
  <c r="AS306" i="7"/>
  <c r="AT306" i="7"/>
  <c r="AU306" i="7"/>
  <c r="AO307" i="7"/>
  <c r="AP307" i="7"/>
  <c r="AR307" i="7"/>
  <c r="AS307" i="7"/>
  <c r="AT307" i="7"/>
  <c r="AU307" i="7"/>
  <c r="AO308" i="7"/>
  <c r="AP308" i="7"/>
  <c r="AR308" i="7"/>
  <c r="AS308" i="7"/>
  <c r="AT308" i="7"/>
  <c r="AU308" i="7"/>
  <c r="AO309" i="7"/>
  <c r="AP309" i="7"/>
  <c r="AR309" i="7"/>
  <c r="AS309" i="7"/>
  <c r="AT309" i="7"/>
  <c r="AU309" i="7"/>
  <c r="AO310" i="7"/>
  <c r="AP310" i="7"/>
  <c r="AR310" i="7"/>
  <c r="AS310" i="7"/>
  <c r="AT310" i="7"/>
  <c r="AU310" i="7"/>
  <c r="AO311" i="7"/>
  <c r="AP311" i="7"/>
  <c r="AR311" i="7"/>
  <c r="AS311" i="7"/>
  <c r="AT311" i="7"/>
  <c r="AU311" i="7"/>
  <c r="AO312" i="7"/>
  <c r="AP312" i="7"/>
  <c r="AR312" i="7"/>
  <c r="AS312" i="7"/>
  <c r="AT312" i="7"/>
  <c r="AU312" i="7"/>
  <c r="AO313" i="7"/>
  <c r="AP313" i="7"/>
  <c r="AR313" i="7"/>
  <c r="AS313" i="7"/>
  <c r="AT313" i="7"/>
  <c r="AU313" i="7"/>
  <c r="AO314" i="7"/>
  <c r="AP314" i="7"/>
  <c r="AR314" i="7"/>
  <c r="AS314" i="7"/>
  <c r="AT314" i="7"/>
  <c r="AU314" i="7"/>
  <c r="AO315" i="7"/>
  <c r="AP315" i="7"/>
  <c r="AR315" i="7"/>
  <c r="AS315" i="7"/>
  <c r="AT315" i="7"/>
  <c r="AU315" i="7"/>
  <c r="AO316" i="7"/>
  <c r="AP316" i="7"/>
  <c r="AR316" i="7"/>
  <c r="AS316" i="7"/>
  <c r="AT316" i="7"/>
  <c r="AU316" i="7"/>
  <c r="AO317" i="7"/>
  <c r="AP317" i="7"/>
  <c r="AR317" i="7"/>
  <c r="AS317" i="7"/>
  <c r="AT317" i="7"/>
  <c r="AU317" i="7"/>
  <c r="AO318" i="7"/>
  <c r="AP318" i="7"/>
  <c r="AR318" i="7"/>
  <c r="AS318" i="7"/>
  <c r="AT318" i="7"/>
  <c r="AU318" i="7"/>
  <c r="AO319" i="7"/>
  <c r="AP319" i="7"/>
  <c r="AR319" i="7"/>
  <c r="AS319" i="7"/>
  <c r="AT319" i="7"/>
  <c r="AU319" i="7"/>
  <c r="AO320" i="7"/>
  <c r="AP320" i="7"/>
  <c r="AR320" i="7"/>
  <c r="AS320" i="7"/>
  <c r="AT320" i="7"/>
  <c r="AU320" i="7"/>
  <c r="AO321" i="7"/>
  <c r="AP321" i="7"/>
  <c r="AR321" i="7"/>
  <c r="AS321" i="7"/>
  <c r="AT321" i="7"/>
  <c r="AU321" i="7"/>
  <c r="AO322" i="7"/>
  <c r="AP322" i="7"/>
  <c r="AR322" i="7"/>
  <c r="AS322" i="7"/>
  <c r="AT322" i="7"/>
  <c r="AU322" i="7"/>
  <c r="AO323" i="7"/>
  <c r="AP323" i="7"/>
  <c r="AR323" i="7"/>
  <c r="AS323" i="7"/>
  <c r="AT323" i="7"/>
  <c r="AU323" i="7"/>
  <c r="AO324" i="7"/>
  <c r="AP324" i="7"/>
  <c r="AR324" i="7"/>
  <c r="AS324" i="7"/>
  <c r="AT324" i="7"/>
  <c r="AU324" i="7"/>
  <c r="AO325" i="7"/>
  <c r="AP325" i="7"/>
  <c r="AR325" i="7"/>
  <c r="AS325" i="7"/>
  <c r="AT325" i="7"/>
  <c r="AU325" i="7"/>
  <c r="AO326" i="7"/>
  <c r="AP326" i="7"/>
  <c r="AR326" i="7"/>
  <c r="AS326" i="7"/>
  <c r="AT326" i="7"/>
  <c r="AU326" i="7"/>
  <c r="AO327" i="7"/>
  <c r="AP327" i="7"/>
  <c r="AR327" i="7"/>
  <c r="AS327" i="7"/>
  <c r="AT327" i="7"/>
  <c r="AU327" i="7"/>
  <c r="AO328" i="7"/>
  <c r="AP328" i="7"/>
  <c r="AR328" i="7"/>
  <c r="AS328" i="7"/>
  <c r="AT328" i="7"/>
  <c r="AU328" i="7"/>
  <c r="AO329" i="7"/>
  <c r="AP329" i="7"/>
  <c r="AR329" i="7"/>
  <c r="AS329" i="7"/>
  <c r="AT329" i="7"/>
  <c r="AU329" i="7"/>
  <c r="AO330" i="7"/>
  <c r="AP330" i="7"/>
  <c r="AR330" i="7"/>
  <c r="AS330" i="7"/>
  <c r="AT330" i="7"/>
  <c r="AU330" i="7"/>
  <c r="AO331" i="7"/>
  <c r="AP331" i="7"/>
  <c r="AR331" i="7"/>
  <c r="AS331" i="7"/>
  <c r="AT331" i="7"/>
  <c r="AU331" i="7"/>
  <c r="AO332" i="7"/>
  <c r="AP332" i="7"/>
  <c r="AR332" i="7"/>
  <c r="AS332" i="7"/>
  <c r="AT332" i="7"/>
  <c r="AU332" i="7"/>
  <c r="AO333" i="7"/>
  <c r="AP333" i="7"/>
  <c r="AR333" i="7"/>
  <c r="AS333" i="7"/>
  <c r="AT333" i="7"/>
  <c r="AU333" i="7"/>
  <c r="AO334" i="7"/>
  <c r="AP334" i="7"/>
  <c r="AR334" i="7"/>
  <c r="AS334" i="7"/>
  <c r="AT334" i="7"/>
  <c r="AU334" i="7"/>
  <c r="AO335" i="7"/>
  <c r="AP335" i="7"/>
  <c r="AR335" i="7"/>
  <c r="AS335" i="7"/>
  <c r="AT335" i="7"/>
  <c r="AU335" i="7"/>
  <c r="AO336" i="7"/>
  <c r="AP336" i="7"/>
  <c r="AR336" i="7"/>
  <c r="AS336" i="7"/>
  <c r="AT336" i="7"/>
  <c r="AU336" i="7"/>
  <c r="AO337" i="7"/>
  <c r="AP337" i="7"/>
  <c r="AR337" i="7"/>
  <c r="AS337" i="7"/>
  <c r="AT337" i="7"/>
  <c r="AU337" i="7"/>
  <c r="AO338" i="7"/>
  <c r="AP338" i="7"/>
  <c r="AR338" i="7"/>
  <c r="AS338" i="7"/>
  <c r="AT338" i="7"/>
  <c r="AU338" i="7"/>
  <c r="AO339" i="7"/>
  <c r="AP339" i="7"/>
  <c r="AR339" i="7"/>
  <c r="AS339" i="7"/>
  <c r="AT339" i="7"/>
  <c r="AU339" i="7"/>
  <c r="AO340" i="7"/>
  <c r="AP340" i="7"/>
  <c r="AR340" i="7"/>
  <c r="AS340" i="7"/>
  <c r="AT340" i="7"/>
  <c r="AU340" i="7"/>
  <c r="AO341" i="7"/>
  <c r="AP341" i="7"/>
  <c r="AR341" i="7"/>
  <c r="AS341" i="7"/>
  <c r="AT341" i="7"/>
  <c r="AU341" i="7"/>
  <c r="AO342" i="7"/>
  <c r="AP342" i="7"/>
  <c r="AR342" i="7"/>
  <c r="AS342" i="7"/>
  <c r="AT342" i="7"/>
  <c r="AU342" i="7"/>
  <c r="AO343" i="7"/>
  <c r="AP343" i="7"/>
  <c r="AR343" i="7"/>
  <c r="AS343" i="7"/>
  <c r="AT343" i="7"/>
  <c r="AU343" i="7"/>
  <c r="AO344" i="7"/>
  <c r="AP344" i="7"/>
  <c r="AR344" i="7"/>
  <c r="AS344" i="7"/>
  <c r="AT344" i="7"/>
  <c r="AU344" i="7"/>
  <c r="AO345" i="7"/>
  <c r="AP345" i="7"/>
  <c r="AR345" i="7"/>
  <c r="AS345" i="7"/>
  <c r="AT345" i="7"/>
  <c r="AU345" i="7"/>
  <c r="AO346" i="7"/>
  <c r="AP346" i="7"/>
  <c r="AR346" i="7"/>
  <c r="AS346" i="7"/>
  <c r="AT346" i="7"/>
  <c r="AU346" i="7"/>
  <c r="AO347" i="7"/>
  <c r="AP347" i="7"/>
  <c r="AR347" i="7"/>
  <c r="AS347" i="7"/>
  <c r="AT347" i="7"/>
  <c r="AU347" i="7"/>
  <c r="AO348" i="7"/>
  <c r="AP348" i="7"/>
  <c r="AR348" i="7"/>
  <c r="AS348" i="7"/>
  <c r="AT348" i="7"/>
  <c r="AU348" i="7"/>
  <c r="AO349" i="7"/>
  <c r="AP349" i="7"/>
  <c r="AR349" i="7"/>
  <c r="AS349" i="7"/>
  <c r="AT349" i="7"/>
  <c r="AU349" i="7"/>
  <c r="AO350" i="7"/>
  <c r="AP350" i="7"/>
  <c r="AR350" i="7"/>
  <c r="AS350" i="7"/>
  <c r="AT350" i="7"/>
  <c r="AU350" i="7"/>
  <c r="AO351" i="7"/>
  <c r="AP351" i="7"/>
  <c r="AR351" i="7"/>
  <c r="AS351" i="7"/>
  <c r="AT351" i="7"/>
  <c r="AU351" i="7"/>
  <c r="AO352" i="7"/>
  <c r="AP352" i="7"/>
  <c r="AR352" i="7"/>
  <c r="AS352" i="7"/>
  <c r="AT352" i="7"/>
  <c r="AU352" i="7"/>
  <c r="AO353" i="7"/>
  <c r="AP353" i="7"/>
  <c r="AR353" i="7"/>
  <c r="AS353" i="7"/>
  <c r="AT353" i="7"/>
  <c r="AU353" i="7"/>
  <c r="AO354" i="7"/>
  <c r="AP354" i="7"/>
  <c r="AR354" i="7"/>
  <c r="AS354" i="7"/>
  <c r="AT354" i="7"/>
  <c r="AU354" i="7"/>
  <c r="AO355" i="7"/>
  <c r="AP355" i="7"/>
  <c r="AR355" i="7"/>
  <c r="AS355" i="7"/>
  <c r="AT355" i="7"/>
  <c r="AU355" i="7"/>
  <c r="AO356" i="7"/>
  <c r="AP356" i="7"/>
  <c r="AR356" i="7"/>
  <c r="AS356" i="7"/>
  <c r="AT356" i="7"/>
  <c r="AU356" i="7"/>
  <c r="AO357" i="7"/>
  <c r="AP357" i="7"/>
  <c r="AR357" i="7"/>
  <c r="AS357" i="7"/>
  <c r="AT357" i="7"/>
  <c r="AU357" i="7"/>
  <c r="AO358" i="7"/>
  <c r="AP358" i="7"/>
  <c r="AR358" i="7"/>
  <c r="AS358" i="7"/>
  <c r="AT358" i="7"/>
  <c r="AU358" i="7"/>
  <c r="AO359" i="7"/>
  <c r="AP359" i="7"/>
  <c r="AR359" i="7"/>
  <c r="AS359" i="7"/>
  <c r="AT359" i="7"/>
  <c r="AU359" i="7"/>
  <c r="AO360" i="7"/>
  <c r="AP360" i="7"/>
  <c r="AR360" i="7"/>
  <c r="AS360" i="7"/>
  <c r="AT360" i="7"/>
  <c r="AU360" i="7"/>
  <c r="AO361" i="7"/>
  <c r="AP361" i="7"/>
  <c r="AR361" i="7"/>
  <c r="AS361" i="7"/>
  <c r="AT361" i="7"/>
  <c r="AU361" i="7"/>
  <c r="AO362" i="7"/>
  <c r="AP362" i="7"/>
  <c r="AR362" i="7"/>
  <c r="AS362" i="7"/>
  <c r="AT362" i="7"/>
  <c r="AU362" i="7"/>
  <c r="AO363" i="7"/>
  <c r="AP363" i="7"/>
  <c r="AR363" i="7"/>
  <c r="AS363" i="7"/>
  <c r="AT363" i="7"/>
  <c r="AU363" i="7"/>
  <c r="AO364" i="7"/>
  <c r="AP364" i="7"/>
  <c r="AR364" i="7"/>
  <c r="AS364" i="7"/>
  <c r="AT364" i="7"/>
  <c r="AU364" i="7"/>
  <c r="AO365" i="7"/>
  <c r="AP365" i="7"/>
  <c r="AR365" i="7"/>
  <c r="AS365" i="7"/>
  <c r="AT365" i="7"/>
  <c r="AU365" i="7"/>
  <c r="AO366" i="7"/>
  <c r="AP366" i="7"/>
  <c r="AR366" i="7"/>
  <c r="AS366" i="7"/>
  <c r="AT366" i="7"/>
  <c r="AU366" i="7"/>
  <c r="AO367" i="7"/>
  <c r="AP367" i="7"/>
  <c r="AR367" i="7"/>
  <c r="AS367" i="7"/>
  <c r="AT367" i="7"/>
  <c r="AU367" i="7"/>
  <c r="AO368" i="7"/>
  <c r="AP368" i="7"/>
  <c r="AR368" i="7"/>
  <c r="AS368" i="7"/>
  <c r="AT368" i="7"/>
  <c r="AU368" i="7"/>
  <c r="AO369" i="7"/>
  <c r="AP369" i="7"/>
  <c r="AR369" i="7"/>
  <c r="AS369" i="7"/>
  <c r="AT369" i="7"/>
  <c r="AU369" i="7"/>
  <c r="AO370" i="7"/>
  <c r="AP370" i="7"/>
  <c r="AR370" i="7"/>
  <c r="AS370" i="7"/>
  <c r="AT370" i="7"/>
  <c r="AU370" i="7"/>
  <c r="AO371" i="7"/>
  <c r="AP371" i="7"/>
  <c r="AR371" i="7"/>
  <c r="AS371" i="7"/>
  <c r="AT371" i="7"/>
  <c r="AU371" i="7"/>
  <c r="AO372" i="7"/>
  <c r="AP372" i="7"/>
  <c r="AR372" i="7"/>
  <c r="AS372" i="7"/>
  <c r="AT372" i="7"/>
  <c r="AU372" i="7"/>
  <c r="AO373" i="7"/>
  <c r="AP373" i="7"/>
  <c r="AR373" i="7"/>
  <c r="AS373" i="7"/>
  <c r="AT373" i="7"/>
  <c r="AU373" i="7"/>
  <c r="AO374" i="7"/>
  <c r="AP374" i="7"/>
  <c r="AR374" i="7"/>
  <c r="AS374" i="7"/>
  <c r="AT374" i="7"/>
  <c r="AU374" i="7"/>
  <c r="AO375" i="7"/>
  <c r="AP375" i="7"/>
  <c r="AR375" i="7"/>
  <c r="AS375" i="7"/>
  <c r="AT375" i="7"/>
  <c r="AU375" i="7"/>
  <c r="AO376" i="7"/>
  <c r="AP376" i="7"/>
  <c r="AR376" i="7"/>
  <c r="AS376" i="7"/>
  <c r="AT376" i="7"/>
  <c r="AU376" i="7"/>
  <c r="AO377" i="7"/>
  <c r="AP377" i="7"/>
  <c r="AR377" i="7"/>
  <c r="AS377" i="7"/>
  <c r="AT377" i="7"/>
  <c r="AU377" i="7"/>
  <c r="AO378" i="7"/>
  <c r="AP378" i="7"/>
  <c r="AR378" i="7"/>
  <c r="AS378" i="7"/>
  <c r="AT378" i="7"/>
  <c r="AU378" i="7"/>
  <c r="AO379" i="7"/>
  <c r="AP379" i="7"/>
  <c r="AR379" i="7"/>
  <c r="AS379" i="7"/>
  <c r="AT379" i="7"/>
  <c r="AU379" i="7"/>
  <c r="AO380" i="7"/>
  <c r="AP380" i="7"/>
  <c r="AR380" i="7"/>
  <c r="AS380" i="7"/>
  <c r="AT380" i="7"/>
  <c r="AU380" i="7"/>
  <c r="AO381" i="7"/>
  <c r="AP381" i="7"/>
  <c r="AR381" i="7"/>
  <c r="AS381" i="7"/>
  <c r="AT381" i="7"/>
  <c r="AU381" i="7"/>
  <c r="AO382" i="7"/>
  <c r="AP382" i="7"/>
  <c r="AR382" i="7"/>
  <c r="AS382" i="7"/>
  <c r="AT382" i="7"/>
  <c r="AU382" i="7"/>
  <c r="AO383" i="7"/>
  <c r="AP383" i="7"/>
  <c r="AR383" i="7"/>
  <c r="AS383" i="7"/>
  <c r="AT383" i="7"/>
  <c r="AU383" i="7"/>
  <c r="AO384" i="7"/>
  <c r="AP384" i="7"/>
  <c r="AR384" i="7"/>
  <c r="AS384" i="7"/>
  <c r="AT384" i="7"/>
  <c r="AU384" i="7"/>
  <c r="AO385" i="7"/>
  <c r="AP385" i="7"/>
  <c r="AR385" i="7"/>
  <c r="AS385" i="7"/>
  <c r="AT385" i="7"/>
  <c r="AU385" i="7"/>
  <c r="AO386" i="7"/>
  <c r="AP386" i="7"/>
  <c r="AR386" i="7"/>
  <c r="AS386" i="7"/>
  <c r="AT386" i="7"/>
  <c r="AU386" i="7"/>
  <c r="AO387" i="7"/>
  <c r="AP387" i="7"/>
  <c r="AR387" i="7"/>
  <c r="AS387" i="7"/>
  <c r="AT387" i="7"/>
  <c r="AU387" i="7"/>
  <c r="AO388" i="7"/>
  <c r="AP388" i="7"/>
  <c r="AR388" i="7"/>
  <c r="AS388" i="7"/>
  <c r="AT388" i="7"/>
  <c r="AU388" i="7"/>
  <c r="AO389" i="7"/>
  <c r="AP389" i="7"/>
  <c r="AR389" i="7"/>
  <c r="AS389" i="7"/>
  <c r="AT389" i="7"/>
  <c r="AU389" i="7"/>
  <c r="AO390" i="7"/>
  <c r="AP390" i="7"/>
  <c r="AR390" i="7"/>
  <c r="AS390" i="7"/>
  <c r="AT390" i="7"/>
  <c r="AU390" i="7"/>
  <c r="AO391" i="7"/>
  <c r="AP391" i="7"/>
  <c r="AR391" i="7"/>
  <c r="AS391" i="7"/>
  <c r="AT391" i="7"/>
  <c r="AU391" i="7"/>
  <c r="AO392" i="7"/>
  <c r="AP392" i="7"/>
  <c r="AR392" i="7"/>
  <c r="AS392" i="7"/>
  <c r="AT392" i="7"/>
  <c r="AU392" i="7"/>
  <c r="AO393" i="7"/>
  <c r="AP393" i="7"/>
  <c r="AR393" i="7"/>
  <c r="AS393" i="7"/>
  <c r="AT393" i="7"/>
  <c r="AU393" i="7"/>
  <c r="AO394" i="7"/>
  <c r="AP394" i="7"/>
  <c r="AR394" i="7"/>
  <c r="AS394" i="7"/>
  <c r="AT394" i="7"/>
  <c r="AU394" i="7"/>
  <c r="AO395" i="7"/>
  <c r="AP395" i="7"/>
  <c r="AR395" i="7"/>
  <c r="AS395" i="7"/>
  <c r="AT395" i="7"/>
  <c r="AU395" i="7"/>
  <c r="AO396" i="7"/>
  <c r="AP396" i="7"/>
  <c r="AR396" i="7"/>
  <c r="AS396" i="7"/>
  <c r="AT396" i="7"/>
  <c r="AU396" i="7"/>
  <c r="AO397" i="7"/>
  <c r="AP397" i="7"/>
  <c r="AR397" i="7"/>
  <c r="AS397" i="7"/>
  <c r="AT397" i="7"/>
  <c r="AU397" i="7"/>
  <c r="AO398" i="7"/>
  <c r="AP398" i="7"/>
  <c r="AR398" i="7"/>
  <c r="AS398" i="7"/>
  <c r="AT398" i="7"/>
  <c r="AU398" i="7"/>
  <c r="AO399" i="7"/>
  <c r="AP399" i="7"/>
  <c r="AR399" i="7"/>
  <c r="AS399" i="7"/>
  <c r="AT399" i="7"/>
  <c r="AU399" i="7"/>
  <c r="AO400" i="7"/>
  <c r="AP400" i="7"/>
  <c r="AR400" i="7"/>
  <c r="AS400" i="7"/>
  <c r="AT400" i="7"/>
  <c r="AU400" i="7"/>
  <c r="AO401" i="7"/>
  <c r="AP401" i="7"/>
  <c r="AR401" i="7"/>
  <c r="AS401" i="7"/>
  <c r="AT401" i="7"/>
  <c r="AU401" i="7"/>
  <c r="AO402" i="7"/>
  <c r="AP402" i="7"/>
  <c r="AR402" i="7"/>
  <c r="AS402" i="7"/>
  <c r="AT402" i="7"/>
  <c r="AU402" i="7"/>
  <c r="AO403" i="7"/>
  <c r="AP403" i="7"/>
  <c r="AR403" i="7"/>
  <c r="AS403" i="7"/>
  <c r="AT403" i="7"/>
  <c r="AU403" i="7"/>
  <c r="AO404" i="7"/>
  <c r="AP404" i="7"/>
  <c r="AR404" i="7"/>
  <c r="AS404" i="7"/>
  <c r="AT404" i="7"/>
  <c r="AU404" i="7"/>
  <c r="AO405" i="7"/>
  <c r="AP405" i="7"/>
  <c r="AR405" i="7"/>
  <c r="AS405" i="7"/>
  <c r="AT405" i="7"/>
  <c r="AU405" i="7"/>
  <c r="AO406" i="7"/>
  <c r="AP406" i="7"/>
  <c r="AR406" i="7"/>
  <c r="AS406" i="7"/>
  <c r="AT406" i="7"/>
  <c r="AU406" i="7"/>
  <c r="AO407" i="7"/>
  <c r="AP407" i="7"/>
  <c r="AR407" i="7"/>
  <c r="AS407" i="7"/>
  <c r="AT407" i="7"/>
  <c r="AU407" i="7"/>
  <c r="AO408" i="7"/>
  <c r="AP408" i="7"/>
  <c r="AR408" i="7"/>
  <c r="AS408" i="7"/>
  <c r="AT408" i="7"/>
  <c r="AU408" i="7"/>
  <c r="AO409" i="7"/>
  <c r="AP409" i="7"/>
  <c r="AR409" i="7"/>
  <c r="AS409" i="7"/>
  <c r="AT409" i="7"/>
  <c r="AU409" i="7"/>
  <c r="AO410" i="7"/>
  <c r="AP410" i="7"/>
  <c r="AR410" i="7"/>
  <c r="AS410" i="7"/>
  <c r="AT410" i="7"/>
  <c r="AU410" i="7"/>
  <c r="AO411" i="7"/>
  <c r="AP411" i="7"/>
  <c r="AR411" i="7"/>
  <c r="AS411" i="7"/>
  <c r="AT411" i="7"/>
  <c r="AU411" i="7"/>
  <c r="AO412" i="7"/>
  <c r="AP412" i="7"/>
  <c r="AR412" i="7"/>
  <c r="AS412" i="7"/>
  <c r="AT412" i="7"/>
  <c r="AU412" i="7"/>
  <c r="AO413" i="7"/>
  <c r="AP413" i="7"/>
  <c r="AR413" i="7"/>
  <c r="AS413" i="7"/>
  <c r="AT413" i="7"/>
  <c r="AU413" i="7"/>
  <c r="AO414" i="7"/>
  <c r="AP414" i="7"/>
  <c r="AR414" i="7"/>
  <c r="AS414" i="7"/>
  <c r="AT414" i="7"/>
  <c r="AU414" i="7"/>
  <c r="AO415" i="7"/>
  <c r="AP415" i="7"/>
  <c r="AR415" i="7"/>
  <c r="AS415" i="7"/>
  <c r="AT415" i="7"/>
  <c r="AU415" i="7"/>
  <c r="AO416" i="7"/>
  <c r="AP416" i="7"/>
  <c r="AR416" i="7"/>
  <c r="AS416" i="7"/>
  <c r="AT416" i="7"/>
  <c r="AU416" i="7"/>
  <c r="AO417" i="7"/>
  <c r="AP417" i="7"/>
  <c r="AR417" i="7"/>
  <c r="AS417" i="7"/>
  <c r="AT417" i="7"/>
  <c r="AU417" i="7"/>
  <c r="AO418" i="7"/>
  <c r="AP418" i="7"/>
  <c r="AR418" i="7"/>
  <c r="AS418" i="7"/>
  <c r="AT418" i="7"/>
  <c r="AU418" i="7"/>
  <c r="AO419" i="7"/>
  <c r="AP419" i="7"/>
  <c r="AR419" i="7"/>
  <c r="AS419" i="7"/>
  <c r="AT419" i="7"/>
  <c r="AU419" i="7"/>
  <c r="AO420" i="7"/>
  <c r="AP420" i="7"/>
  <c r="AR420" i="7"/>
  <c r="AS420" i="7"/>
  <c r="AT420" i="7"/>
  <c r="AU420" i="7"/>
  <c r="AO421" i="7"/>
  <c r="AP421" i="7"/>
  <c r="AR421" i="7"/>
  <c r="AS421" i="7"/>
  <c r="AT421" i="7"/>
  <c r="AU421" i="7"/>
  <c r="AO422" i="7"/>
  <c r="AP422" i="7"/>
  <c r="AR422" i="7"/>
  <c r="AS422" i="7"/>
  <c r="AT422" i="7"/>
  <c r="AU422" i="7"/>
  <c r="AO423" i="7"/>
  <c r="AP423" i="7"/>
  <c r="AR423" i="7"/>
  <c r="AS423" i="7"/>
  <c r="AT423" i="7"/>
  <c r="AU423" i="7"/>
  <c r="AO424" i="7"/>
  <c r="AP424" i="7"/>
  <c r="AR424" i="7"/>
  <c r="AS424" i="7"/>
  <c r="AT424" i="7"/>
  <c r="AU424" i="7"/>
  <c r="AO425" i="7"/>
  <c r="AP425" i="7"/>
  <c r="AR425" i="7"/>
  <c r="AS425" i="7"/>
  <c r="AT425" i="7"/>
  <c r="AU425" i="7"/>
  <c r="AO426" i="7"/>
  <c r="AP426" i="7"/>
  <c r="AR426" i="7"/>
  <c r="AS426" i="7"/>
  <c r="AT426" i="7"/>
  <c r="AU426" i="7"/>
  <c r="AO427" i="7"/>
  <c r="AP427" i="7"/>
  <c r="AR427" i="7"/>
  <c r="AS427" i="7"/>
  <c r="AT427" i="7"/>
  <c r="AU427" i="7"/>
  <c r="AO428" i="7"/>
  <c r="AP428" i="7"/>
  <c r="AR428" i="7"/>
  <c r="AS428" i="7"/>
  <c r="AT428" i="7"/>
  <c r="AU428" i="7"/>
  <c r="AO429" i="7"/>
  <c r="AP429" i="7"/>
  <c r="AR429" i="7"/>
  <c r="AS429" i="7"/>
  <c r="AT429" i="7"/>
  <c r="AU429" i="7"/>
  <c r="AO430" i="7"/>
  <c r="AP430" i="7"/>
  <c r="AR430" i="7"/>
  <c r="AS430" i="7"/>
  <c r="AT430" i="7"/>
  <c r="AU430" i="7"/>
  <c r="AO431" i="7"/>
  <c r="AP431" i="7"/>
  <c r="AR431" i="7"/>
  <c r="AS431" i="7"/>
  <c r="AT431" i="7"/>
  <c r="AU431" i="7"/>
  <c r="AO432" i="7"/>
  <c r="AP432" i="7"/>
  <c r="AR432" i="7"/>
  <c r="AS432" i="7"/>
  <c r="AT432" i="7"/>
  <c r="AU432" i="7"/>
  <c r="AO433" i="7"/>
  <c r="AP433" i="7"/>
  <c r="AR433" i="7"/>
  <c r="AS433" i="7"/>
  <c r="AT433" i="7"/>
  <c r="AU433" i="7"/>
  <c r="AO434" i="7"/>
  <c r="AP434" i="7"/>
  <c r="AR434" i="7"/>
  <c r="AS434" i="7"/>
  <c r="AT434" i="7"/>
  <c r="AU434" i="7"/>
  <c r="AO435" i="7"/>
  <c r="AP435" i="7"/>
  <c r="AR435" i="7"/>
  <c r="AS435" i="7"/>
  <c r="AT435" i="7"/>
  <c r="AU435" i="7"/>
  <c r="AO436" i="7"/>
  <c r="AP436" i="7"/>
  <c r="AR436" i="7"/>
  <c r="AS436" i="7"/>
  <c r="AT436" i="7"/>
  <c r="AU436" i="7"/>
  <c r="AO437" i="7"/>
  <c r="AP437" i="7"/>
  <c r="AR437" i="7"/>
  <c r="AS437" i="7"/>
  <c r="AT437" i="7"/>
  <c r="AU437" i="7"/>
  <c r="AO438" i="7"/>
  <c r="AP438" i="7"/>
  <c r="AR438" i="7"/>
  <c r="AS438" i="7"/>
  <c r="AT438" i="7"/>
  <c r="AU438" i="7"/>
  <c r="AO439" i="7"/>
  <c r="AP439" i="7"/>
  <c r="AR439" i="7"/>
  <c r="AS439" i="7"/>
  <c r="AT439" i="7"/>
  <c r="AU439" i="7"/>
  <c r="AO440" i="7"/>
  <c r="AP440" i="7"/>
  <c r="AR440" i="7"/>
  <c r="AS440" i="7"/>
  <c r="AT440" i="7"/>
  <c r="AU440" i="7"/>
  <c r="AA20" i="7"/>
  <c r="AA21" i="7"/>
  <c r="AA22" i="7"/>
  <c r="AA23" i="7"/>
  <c r="AA24"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AA72" i="7"/>
  <c r="AA73" i="7"/>
  <c r="AA74" i="7"/>
  <c r="AA75" i="7"/>
  <c r="AA76" i="7"/>
  <c r="AA77" i="7"/>
  <c r="AA78" i="7"/>
  <c r="AA79" i="7"/>
  <c r="AA80" i="7"/>
  <c r="AA81" i="7"/>
  <c r="AA82" i="7"/>
  <c r="AA83" i="7"/>
  <c r="AA84" i="7"/>
  <c r="AA85" i="7"/>
  <c r="AA86" i="7"/>
  <c r="AA87" i="7"/>
  <c r="AA88" i="7"/>
  <c r="AA89" i="7"/>
  <c r="AA90" i="7"/>
  <c r="AA91" i="7"/>
  <c r="AA92" i="7"/>
  <c r="AA93" i="7"/>
  <c r="AA94" i="7"/>
  <c r="AA95" i="7"/>
  <c r="AA96" i="7"/>
  <c r="AA97" i="7"/>
  <c r="AA98" i="7"/>
  <c r="AA99" i="7"/>
  <c r="AA100" i="7"/>
  <c r="AA101" i="7"/>
  <c r="AA102" i="7"/>
  <c r="AA103" i="7"/>
  <c r="AA104" i="7"/>
  <c r="AA105" i="7"/>
  <c r="AA106" i="7"/>
  <c r="AA107" i="7"/>
  <c r="AA108" i="7"/>
  <c r="AA109" i="7"/>
  <c r="AA110" i="7"/>
  <c r="AA111" i="7"/>
  <c r="AA112" i="7"/>
  <c r="AA113" i="7"/>
  <c r="AA114" i="7"/>
  <c r="AA115" i="7"/>
  <c r="AA116" i="7"/>
  <c r="AA117" i="7"/>
  <c r="AA118" i="7"/>
  <c r="AA119" i="7"/>
  <c r="AA120" i="7"/>
  <c r="AA121" i="7"/>
  <c r="AA122" i="7"/>
  <c r="AA123" i="7"/>
  <c r="AA124" i="7"/>
  <c r="AA125" i="7"/>
  <c r="AA126" i="7"/>
  <c r="AA127" i="7"/>
  <c r="AA128" i="7"/>
  <c r="AA129" i="7"/>
  <c r="AA130" i="7"/>
  <c r="AA131" i="7"/>
  <c r="AA132" i="7"/>
  <c r="AA133" i="7"/>
  <c r="AA134" i="7"/>
  <c r="AA135" i="7"/>
  <c r="AA136" i="7"/>
  <c r="AA137" i="7"/>
  <c r="AA138" i="7"/>
  <c r="AA139" i="7"/>
  <c r="AA140" i="7"/>
  <c r="AA141" i="7"/>
  <c r="AA142" i="7"/>
  <c r="AA143" i="7"/>
  <c r="AA144" i="7"/>
  <c r="AA145" i="7"/>
  <c r="AA146" i="7"/>
  <c r="AA147" i="7"/>
  <c r="AA148" i="7"/>
  <c r="AA149" i="7"/>
  <c r="AA150" i="7"/>
  <c r="AA151" i="7"/>
  <c r="AA152" i="7"/>
  <c r="AA153" i="7"/>
  <c r="AA154" i="7"/>
  <c r="AA155" i="7"/>
  <c r="AA156" i="7"/>
  <c r="AA157" i="7"/>
  <c r="AA158" i="7"/>
  <c r="AA159" i="7"/>
  <c r="AA160" i="7"/>
  <c r="AA161" i="7"/>
  <c r="AA162" i="7"/>
  <c r="AA163" i="7"/>
  <c r="AA164" i="7"/>
  <c r="AA165" i="7"/>
  <c r="AA166" i="7"/>
  <c r="AA167" i="7"/>
  <c r="AA168" i="7"/>
  <c r="AA169" i="7"/>
  <c r="AA170" i="7"/>
  <c r="AA171" i="7"/>
  <c r="AA172" i="7"/>
  <c r="AA173" i="7"/>
  <c r="AA174" i="7"/>
  <c r="AA175" i="7"/>
  <c r="AA176" i="7"/>
  <c r="AA177" i="7"/>
  <c r="AA178" i="7"/>
  <c r="AA179" i="7"/>
  <c r="AA180" i="7"/>
  <c r="AA181" i="7"/>
  <c r="AA182" i="7"/>
  <c r="AA183" i="7"/>
  <c r="AA184" i="7"/>
  <c r="AA185" i="7"/>
  <c r="AA186" i="7"/>
  <c r="AA187" i="7"/>
  <c r="AA188" i="7"/>
  <c r="AA189" i="7"/>
  <c r="AA190" i="7"/>
  <c r="AA191" i="7"/>
  <c r="AA192" i="7"/>
  <c r="AA193" i="7"/>
  <c r="AA194" i="7"/>
  <c r="AA195" i="7"/>
  <c r="AA196" i="7"/>
  <c r="AA197" i="7"/>
  <c r="AA198" i="7"/>
  <c r="AA199" i="7"/>
  <c r="AA200" i="7"/>
  <c r="AA201" i="7"/>
  <c r="AA202" i="7"/>
  <c r="AA203" i="7"/>
  <c r="AA204" i="7"/>
  <c r="AA205" i="7"/>
  <c r="AA206" i="7"/>
  <c r="AA207" i="7"/>
  <c r="AA208" i="7"/>
  <c r="AA209" i="7"/>
  <c r="AA210" i="7"/>
  <c r="AA211" i="7"/>
  <c r="AA212" i="7"/>
  <c r="AA213" i="7"/>
  <c r="AA214" i="7"/>
  <c r="AA215" i="7"/>
  <c r="AA216" i="7"/>
  <c r="AA217" i="7"/>
  <c r="AA218" i="7"/>
  <c r="AA219" i="7"/>
  <c r="AA220" i="7"/>
  <c r="AA221" i="7"/>
  <c r="AA222" i="7"/>
  <c r="AA223" i="7"/>
  <c r="AA224" i="7"/>
  <c r="AA225" i="7"/>
  <c r="AA226" i="7"/>
  <c r="AA227" i="7"/>
  <c r="AA228" i="7"/>
  <c r="AA229" i="7"/>
  <c r="AA230" i="7"/>
  <c r="AA231" i="7"/>
  <c r="AA232" i="7"/>
  <c r="AA233" i="7"/>
  <c r="AA234" i="7"/>
  <c r="AA235" i="7"/>
  <c r="AA236" i="7"/>
  <c r="AA237" i="7"/>
  <c r="AA238" i="7"/>
  <c r="AA239" i="7"/>
  <c r="AA240" i="7"/>
  <c r="AA241" i="7"/>
  <c r="AA242" i="7"/>
  <c r="AA243" i="7"/>
  <c r="AA244" i="7"/>
  <c r="AA245" i="7"/>
  <c r="AA246" i="7"/>
  <c r="AA247" i="7"/>
  <c r="AA248" i="7"/>
  <c r="AA249" i="7"/>
  <c r="AA250" i="7"/>
  <c r="AA251" i="7"/>
  <c r="AA252" i="7"/>
  <c r="AA253" i="7"/>
  <c r="AA254" i="7"/>
  <c r="AA255" i="7"/>
  <c r="AA256" i="7"/>
  <c r="AA257" i="7"/>
  <c r="AA258" i="7"/>
  <c r="AA259" i="7"/>
  <c r="AA260" i="7"/>
  <c r="AA261" i="7"/>
  <c r="AA262" i="7"/>
  <c r="AA263" i="7"/>
  <c r="AA264" i="7"/>
  <c r="AA265" i="7"/>
  <c r="AA266" i="7"/>
  <c r="AA267" i="7"/>
  <c r="AA268" i="7"/>
  <c r="AA269" i="7"/>
  <c r="AA270" i="7"/>
  <c r="AA271" i="7"/>
  <c r="AA272" i="7"/>
  <c r="AA273" i="7"/>
  <c r="AA274" i="7"/>
  <c r="AA275" i="7"/>
  <c r="AA276" i="7"/>
  <c r="AA277" i="7"/>
  <c r="AA278" i="7"/>
  <c r="AA279" i="7"/>
  <c r="AA280" i="7"/>
  <c r="AA281" i="7"/>
  <c r="AA282" i="7"/>
  <c r="AA283" i="7"/>
  <c r="AA284" i="7"/>
  <c r="AA285" i="7"/>
  <c r="AA286" i="7"/>
  <c r="AA287" i="7"/>
  <c r="AA288" i="7"/>
  <c r="AA289" i="7"/>
  <c r="AA290" i="7"/>
  <c r="AA291" i="7"/>
  <c r="AA292" i="7"/>
  <c r="AA293" i="7"/>
  <c r="AA294" i="7"/>
  <c r="AA295" i="7"/>
  <c r="AA296" i="7"/>
  <c r="AA297" i="7"/>
  <c r="AA298" i="7"/>
  <c r="AA299" i="7"/>
  <c r="AA300" i="7"/>
  <c r="AA301" i="7"/>
  <c r="AA302" i="7"/>
  <c r="AA303" i="7"/>
  <c r="AA304" i="7"/>
  <c r="AA305" i="7"/>
  <c r="AA306" i="7"/>
  <c r="AA307" i="7"/>
  <c r="AA308" i="7"/>
  <c r="AA309" i="7"/>
  <c r="AA310" i="7"/>
  <c r="AA311" i="7"/>
  <c r="AA312" i="7"/>
  <c r="AA313" i="7"/>
  <c r="AA314" i="7"/>
  <c r="AA315" i="7"/>
  <c r="AA316" i="7"/>
  <c r="AA317" i="7"/>
  <c r="AA318" i="7"/>
  <c r="AA319" i="7"/>
  <c r="AA320" i="7"/>
  <c r="AA321" i="7"/>
  <c r="AA322" i="7"/>
  <c r="AA323" i="7"/>
  <c r="AA324" i="7"/>
  <c r="AA325" i="7"/>
  <c r="AA326" i="7"/>
  <c r="AA327" i="7"/>
  <c r="AA328" i="7"/>
  <c r="AA329" i="7"/>
  <c r="AA330" i="7"/>
  <c r="AA331" i="7"/>
  <c r="AA332" i="7"/>
  <c r="AA333" i="7"/>
  <c r="AA334" i="7"/>
  <c r="AA335" i="7"/>
  <c r="AA336" i="7"/>
  <c r="AA337" i="7"/>
  <c r="AA338" i="7"/>
  <c r="AA339" i="7"/>
  <c r="AA340" i="7"/>
  <c r="AA341" i="7"/>
  <c r="AA342" i="7"/>
  <c r="AA343" i="7"/>
  <c r="AA344" i="7"/>
  <c r="AA345" i="7"/>
  <c r="AA346" i="7"/>
  <c r="AA347" i="7"/>
  <c r="AA348" i="7"/>
  <c r="AA349" i="7"/>
  <c r="AA350" i="7"/>
  <c r="AA351" i="7"/>
  <c r="AA352" i="7"/>
  <c r="AA353" i="7"/>
  <c r="AA354" i="7"/>
  <c r="AA355" i="7"/>
  <c r="AA356" i="7"/>
  <c r="AA357" i="7"/>
  <c r="AA358" i="7"/>
  <c r="AA359" i="7"/>
  <c r="AA360" i="7"/>
  <c r="AA361" i="7"/>
  <c r="AA362" i="7"/>
  <c r="AA363" i="7"/>
  <c r="AA364" i="7"/>
  <c r="AA365" i="7"/>
  <c r="AA366" i="7"/>
  <c r="AA367" i="7"/>
  <c r="AA368" i="7"/>
  <c r="AA369" i="7"/>
  <c r="AA370" i="7"/>
  <c r="AA371" i="7"/>
  <c r="AA372" i="7"/>
  <c r="AA373" i="7"/>
  <c r="AA374" i="7"/>
  <c r="AA375" i="7"/>
  <c r="AA376" i="7"/>
  <c r="AA377" i="7"/>
  <c r="AA378" i="7"/>
  <c r="AA379" i="7"/>
  <c r="AA380" i="7"/>
  <c r="AA381" i="7"/>
  <c r="AA382" i="7"/>
  <c r="AA383" i="7"/>
  <c r="AA384" i="7"/>
  <c r="AA385" i="7"/>
  <c r="AA386" i="7"/>
  <c r="AA387" i="7"/>
  <c r="AA388" i="7"/>
  <c r="AA389" i="7"/>
  <c r="AA390" i="7"/>
  <c r="AA391" i="7"/>
  <c r="AA392" i="7"/>
  <c r="AA393" i="7"/>
  <c r="AA394" i="7"/>
  <c r="AA395" i="7"/>
  <c r="AA396" i="7"/>
  <c r="AA397" i="7"/>
  <c r="AA398" i="7"/>
  <c r="AA399" i="7"/>
  <c r="AA400" i="7"/>
  <c r="AA401" i="7"/>
  <c r="AA402" i="7"/>
  <c r="AA403" i="7"/>
  <c r="AA404" i="7"/>
  <c r="AA405" i="7"/>
  <c r="AA406" i="7"/>
  <c r="AA407" i="7"/>
  <c r="AA408" i="7"/>
  <c r="AA409" i="7"/>
  <c r="AA410" i="7"/>
  <c r="AA411" i="7"/>
  <c r="AA412" i="7"/>
  <c r="AA413" i="7"/>
  <c r="AA414" i="7"/>
  <c r="AA415" i="7"/>
  <c r="AA416" i="7"/>
  <c r="AA417" i="7"/>
  <c r="AA418" i="7"/>
  <c r="AA419" i="7"/>
  <c r="AA420" i="7"/>
  <c r="AA421" i="7"/>
  <c r="AA422" i="7"/>
  <c r="AA423" i="7"/>
  <c r="AA424" i="7"/>
  <c r="AA425" i="7"/>
  <c r="AA426" i="7"/>
  <c r="AA427" i="7"/>
  <c r="AA428" i="7"/>
  <c r="AA429" i="7"/>
  <c r="AA430" i="7"/>
  <c r="AA431" i="7"/>
  <c r="AA432" i="7"/>
  <c r="AA433" i="7"/>
  <c r="AA434" i="7"/>
  <c r="AA435" i="7"/>
  <c r="AA436" i="7"/>
  <c r="AA437" i="7"/>
  <c r="AA438" i="7"/>
  <c r="AA439" i="7"/>
  <c r="AA440" i="7"/>
  <c r="H25" i="6"/>
  <c r="J25" i="6"/>
  <c r="B16" i="6"/>
  <c r="C16" i="6"/>
  <c r="E16" i="6"/>
  <c r="F16" i="6"/>
  <c r="H16" i="6"/>
  <c r="I16" i="6"/>
  <c r="I25" i="6" s="1"/>
  <c r="K16" i="6"/>
  <c r="K25" i="6" s="1"/>
  <c r="L16" i="6"/>
  <c r="L25" i="6" s="1"/>
  <c r="C83" i="2"/>
  <c r="D83" i="2"/>
  <c r="E83" i="2"/>
  <c r="F83" i="2"/>
  <c r="G83" i="2"/>
  <c r="H83" i="2"/>
  <c r="J83" i="2"/>
  <c r="K83" i="2"/>
  <c r="L83" i="2"/>
  <c r="M83" i="2"/>
  <c r="C77" i="2"/>
  <c r="D77" i="2"/>
  <c r="E77" i="2"/>
  <c r="F77" i="2"/>
  <c r="P77" i="2"/>
  <c r="C71" i="2"/>
  <c r="D71" i="2"/>
  <c r="E71" i="2"/>
  <c r="F71" i="2"/>
  <c r="P71" i="2"/>
  <c r="C65" i="2"/>
  <c r="D65" i="2"/>
  <c r="E65" i="2"/>
  <c r="F65" i="2"/>
  <c r="P65" i="2"/>
  <c r="C59" i="2"/>
  <c r="D59" i="2"/>
  <c r="E59" i="2"/>
  <c r="F59" i="2"/>
  <c r="P59" i="2"/>
  <c r="C53" i="2"/>
  <c r="D53" i="2"/>
  <c r="E53" i="2"/>
  <c r="F53" i="2"/>
  <c r="P53" i="2"/>
  <c r="C47" i="2"/>
  <c r="D47" i="2"/>
  <c r="E47" i="2"/>
  <c r="F47" i="2"/>
  <c r="P47" i="2"/>
  <c r="C41" i="2"/>
  <c r="D41" i="2"/>
  <c r="E41" i="2"/>
  <c r="F41" i="2"/>
  <c r="P41" i="2"/>
  <c r="C35" i="2"/>
  <c r="D35" i="2"/>
  <c r="E35" i="2"/>
  <c r="F35" i="2"/>
  <c r="P35" i="2"/>
  <c r="O21" i="2"/>
  <c r="O15" i="2"/>
  <c r="O10" i="2"/>
  <c r="O23" i="2" s="1"/>
  <c r="B101" i="1"/>
  <c r="C101" i="1"/>
  <c r="D101" i="1"/>
  <c r="E101" i="1"/>
  <c r="F101" i="1"/>
  <c r="G101" i="1"/>
  <c r="H101" i="1"/>
  <c r="I101" i="1"/>
  <c r="J101" i="1"/>
  <c r="K101" i="1"/>
  <c r="L101" i="1"/>
  <c r="M101" i="1"/>
  <c r="N101" i="1"/>
  <c r="O101" i="1"/>
  <c r="P101" i="1"/>
  <c r="Q101" i="1"/>
  <c r="R101" i="1"/>
  <c r="S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101" i="1" s="1"/>
  <c r="T9" i="1"/>
  <c r="T8" i="1"/>
  <c r="A7" i="5"/>
  <c r="A8" i="5"/>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7" i="4"/>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7" i="3"/>
  <c r="A8" i="3"/>
  <c r="A9" i="3" s="1"/>
  <c r="A10" i="3" s="1"/>
  <c r="A11" i="3" s="1"/>
  <c r="A12" i="3" s="1"/>
  <c r="A13" i="3"/>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B116" i="8"/>
  <c r="B115" i="8"/>
  <c r="B114" i="8"/>
  <c r="C111" i="8"/>
  <c r="C110" i="8"/>
  <c r="C109" i="8"/>
  <c r="C108" i="8"/>
  <c r="C105" i="8"/>
  <c r="C104" i="8"/>
  <c r="C103" i="8"/>
  <c r="C100" i="8"/>
  <c r="C99" i="8"/>
  <c r="C98" i="8"/>
  <c r="C97" i="8"/>
  <c r="B92" i="8"/>
  <c r="B91" i="8"/>
  <c r="B90" i="8"/>
  <c r="B89" i="8"/>
  <c r="B88" i="8"/>
  <c r="B87" i="8"/>
  <c r="B86" i="8"/>
  <c r="C83" i="8"/>
  <c r="C82" i="8"/>
  <c r="C81" i="8"/>
  <c r="C80" i="8"/>
  <c r="C79" i="8"/>
  <c r="C78" i="8"/>
  <c r="C77" i="8"/>
  <c r="C76" i="8"/>
  <c r="C73" i="8"/>
  <c r="C72" i="8"/>
  <c r="C71" i="8"/>
  <c r="C70" i="8"/>
  <c r="B67" i="8"/>
  <c r="B66" i="8"/>
  <c r="B65" i="8"/>
  <c r="C62" i="8"/>
  <c r="C61" i="8"/>
  <c r="C60" i="8"/>
  <c r="C59" i="8"/>
  <c r="C58" i="8"/>
  <c r="C57" i="8"/>
  <c r="C56" i="8"/>
  <c r="C55" i="8"/>
  <c r="C54" i="8"/>
  <c r="C53" i="8"/>
  <c r="B48" i="8"/>
  <c r="B47" i="8"/>
  <c r="B46" i="8"/>
  <c r="C43" i="8"/>
  <c r="C42" i="8"/>
  <c r="C41" i="8"/>
  <c r="C38" i="8"/>
  <c r="C37" i="8"/>
  <c r="C34" i="8"/>
  <c r="B31" i="8"/>
  <c r="B30" i="8"/>
  <c r="B29" i="8"/>
  <c r="B28" i="8"/>
  <c r="C25" i="8"/>
  <c r="C24" i="8"/>
  <c r="C23" i="8"/>
  <c r="C22" i="8"/>
  <c r="C21" i="8"/>
  <c r="C20" i="8"/>
  <c r="C19" i="8"/>
  <c r="C18" i="8"/>
  <c r="C17" i="8"/>
  <c r="C16" i="8"/>
  <c r="C15" i="8"/>
  <c r="C14" i="8"/>
  <c r="C13" i="8"/>
  <c r="C12" i="8"/>
  <c r="C11" i="8"/>
  <c r="C10" i="8"/>
  <c r="C9" i="8"/>
  <c r="C8" i="8"/>
  <c r="E1" i="8"/>
  <c r="P440" i="7" l="1"/>
  <c r="T438" i="7"/>
  <c r="P436" i="7"/>
  <c r="T434" i="7"/>
  <c r="P432" i="7"/>
  <c r="T430" i="7"/>
  <c r="P428" i="7"/>
  <c r="T426" i="7"/>
  <c r="P424" i="7"/>
  <c r="T422" i="7"/>
  <c r="P420" i="7"/>
  <c r="T418" i="7"/>
  <c r="P416" i="7"/>
  <c r="T414" i="7"/>
  <c r="P412" i="7"/>
  <c r="T410" i="7"/>
  <c r="P408" i="7"/>
  <c r="T406" i="7"/>
  <c r="P404" i="7"/>
  <c r="T402" i="7"/>
  <c r="P400" i="7"/>
  <c r="T398" i="7"/>
  <c r="P396" i="7"/>
  <c r="T394" i="7"/>
  <c r="P392" i="7"/>
  <c r="T390" i="7"/>
  <c r="P388" i="7"/>
  <c r="T386" i="7"/>
  <c r="P384" i="7"/>
  <c r="T382" i="7"/>
  <c r="P380" i="7"/>
  <c r="T378" i="7"/>
  <c r="P376" i="7"/>
  <c r="T374" i="7"/>
  <c r="P372" i="7"/>
  <c r="T370" i="7"/>
  <c r="P368" i="7"/>
  <c r="T366" i="7"/>
  <c r="P364" i="7"/>
  <c r="T362" i="7"/>
  <c r="P360" i="7"/>
  <c r="T358" i="7"/>
  <c r="P356" i="7"/>
  <c r="T354" i="7"/>
  <c r="P352" i="7"/>
  <c r="T350" i="7"/>
  <c r="P348" i="7"/>
  <c r="T346" i="7"/>
  <c r="P344" i="7"/>
  <c r="T342" i="7"/>
  <c r="P340" i="7"/>
  <c r="T338" i="7"/>
  <c r="P336" i="7"/>
  <c r="T334" i="7"/>
  <c r="P332" i="7"/>
  <c r="T330" i="7"/>
  <c r="P328" i="7"/>
  <c r="T326" i="7"/>
  <c r="P324" i="7"/>
  <c r="T322" i="7"/>
  <c r="P320" i="7"/>
  <c r="T318" i="7"/>
  <c r="P316" i="7"/>
  <c r="T314" i="7"/>
  <c r="P312" i="7"/>
  <c r="T310" i="7"/>
  <c r="P308" i="7"/>
  <c r="T306" i="7"/>
  <c r="P304" i="7"/>
  <c r="T302" i="7"/>
  <c r="P300" i="7"/>
  <c r="T298" i="7"/>
  <c r="P296" i="7"/>
  <c r="T294" i="7"/>
  <c r="P292" i="7"/>
  <c r="T290" i="7"/>
  <c r="P288" i="7"/>
  <c r="T286" i="7"/>
  <c r="P284" i="7"/>
  <c r="T282" i="7"/>
  <c r="P280" i="7"/>
  <c r="T278" i="7"/>
  <c r="P276" i="7"/>
  <c r="T274" i="7"/>
  <c r="P272" i="7"/>
  <c r="T270" i="7"/>
  <c r="P268" i="7"/>
  <c r="T266" i="7"/>
  <c r="P264" i="7"/>
  <c r="T262" i="7"/>
  <c r="P260" i="7"/>
  <c r="T258" i="7"/>
  <c r="P256" i="7"/>
  <c r="T254" i="7"/>
  <c r="P252" i="7"/>
  <c r="T250" i="7"/>
  <c r="P248" i="7"/>
  <c r="T246" i="7"/>
  <c r="P244" i="7"/>
  <c r="T242" i="7"/>
  <c r="P240" i="7"/>
  <c r="T238" i="7"/>
  <c r="P236" i="7"/>
  <c r="T234" i="7"/>
  <c r="P232" i="7"/>
  <c r="T230" i="7"/>
  <c r="P228" i="7"/>
  <c r="T226" i="7"/>
  <c r="P224" i="7"/>
  <c r="T222" i="7"/>
  <c r="P469" i="7"/>
  <c r="P461" i="7"/>
  <c r="P453" i="7"/>
  <c r="P445" i="7"/>
  <c r="P220" i="7"/>
  <c r="T218" i="7"/>
  <c r="P216" i="7"/>
  <c r="T214" i="7"/>
  <c r="P212" i="7"/>
  <c r="T210" i="7"/>
  <c r="P208" i="7"/>
  <c r="T206" i="7"/>
  <c r="P204" i="7"/>
  <c r="T202" i="7"/>
  <c r="P200" i="7"/>
  <c r="T198" i="7"/>
  <c r="P196" i="7"/>
  <c r="T194" i="7"/>
  <c r="P192" i="7"/>
  <c r="T190" i="7"/>
  <c r="P188" i="7"/>
  <c r="T186" i="7"/>
  <c r="P184" i="7"/>
  <c r="T182" i="7"/>
  <c r="P180" i="7"/>
  <c r="T178" i="7"/>
  <c r="P176" i="7"/>
  <c r="T174" i="7"/>
  <c r="P172" i="7"/>
  <c r="T170" i="7"/>
  <c r="P168" i="7"/>
  <c r="T166" i="7"/>
  <c r="P164" i="7"/>
  <c r="T162" i="7"/>
  <c r="P160" i="7"/>
  <c r="T158" i="7"/>
  <c r="P156" i="7"/>
  <c r="T154" i="7"/>
  <c r="P152" i="7"/>
  <c r="T150" i="7"/>
  <c r="P148" i="7"/>
  <c r="T146" i="7"/>
  <c r="P144" i="7"/>
  <c r="T142" i="7"/>
  <c r="P140" i="7"/>
  <c r="T138" i="7"/>
  <c r="P136" i="7"/>
  <c r="T134" i="7"/>
  <c r="P132" i="7"/>
  <c r="T130" i="7"/>
  <c r="P128" i="7"/>
  <c r="T126" i="7"/>
  <c r="P124" i="7"/>
  <c r="T122" i="7"/>
  <c r="P120" i="7"/>
  <c r="T118" i="7"/>
  <c r="P116" i="7"/>
  <c r="T114" i="7"/>
  <c r="P112" i="7"/>
  <c r="T110" i="7"/>
  <c r="P108" i="7"/>
  <c r="T106" i="7"/>
  <c r="P104" i="7"/>
  <c r="T102" i="7"/>
  <c r="P100" i="7"/>
  <c r="T98" i="7"/>
  <c r="P96" i="7"/>
  <c r="T94" i="7"/>
  <c r="P92" i="7"/>
  <c r="T90" i="7"/>
  <c r="P88" i="7"/>
  <c r="T86" i="7"/>
  <c r="P84" i="7"/>
  <c r="T82" i="7"/>
  <c r="P80" i="7"/>
  <c r="P72" i="7"/>
  <c r="P64" i="7"/>
  <c r="P56" i="7"/>
  <c r="P48" i="7"/>
  <c r="P40" i="7"/>
  <c r="P32" i="7"/>
  <c r="P24" i="7"/>
  <c r="T465" i="7"/>
  <c r="P464" i="7"/>
  <c r="T457" i="7"/>
  <c r="P456" i="7"/>
  <c r="T449" i="7"/>
  <c r="P448" i="7"/>
  <c r="T441" i="7"/>
  <c r="K14" i="7"/>
  <c r="P467" i="7"/>
  <c r="P459" i="7"/>
  <c r="P451" i="7"/>
  <c r="P443" i="7"/>
  <c r="G14" i="7"/>
  <c r="P571" i="7"/>
  <c r="P567" i="7"/>
  <c r="P563" i="7"/>
  <c r="P559" i="7"/>
  <c r="P555" i="7"/>
  <c r="P551" i="7"/>
  <c r="P547" i="7"/>
  <c r="P543" i="7"/>
  <c r="P539" i="7"/>
  <c r="P535" i="7"/>
  <c r="P531" i="7"/>
  <c r="P527" i="7"/>
  <c r="P523" i="7"/>
  <c r="P519" i="7"/>
  <c r="P515" i="7"/>
  <c r="P511" i="7"/>
  <c r="P507" i="7"/>
  <c r="P503" i="7"/>
  <c r="P499" i="7"/>
  <c r="P495" i="7"/>
  <c r="P491" i="7"/>
  <c r="P487" i="7"/>
  <c r="P483" i="7"/>
  <c r="P479" i="7"/>
  <c r="P475" i="7"/>
  <c r="P471" i="7"/>
  <c r="T463" i="7"/>
  <c r="P462" i="7"/>
  <c r="T455" i="7"/>
  <c r="P454" i="7"/>
  <c r="T447" i="7"/>
  <c r="P446" i="7"/>
  <c r="G13" i="7"/>
  <c r="P465" i="7"/>
  <c r="P457" i="7"/>
  <c r="P449" i="7"/>
  <c r="P441" i="7"/>
  <c r="T469" i="7"/>
  <c r="P468" i="7"/>
  <c r="T461" i="7"/>
  <c r="P460" i="7"/>
  <c r="T453" i="7"/>
  <c r="P452" i="7"/>
  <c r="T445" i="7"/>
  <c r="P444" i="7"/>
  <c r="P463" i="7"/>
  <c r="P455" i="7"/>
  <c r="P447" i="7"/>
  <c r="T467" i="7"/>
  <c r="P466" i="7"/>
  <c r="T459" i="7"/>
  <c r="P458" i="7"/>
  <c r="T451" i="7"/>
  <c r="P450" i="7"/>
  <c r="T443" i="7"/>
  <c r="P442" i="7"/>
  <c r="T439" i="7"/>
  <c r="P437" i="7"/>
  <c r="T435" i="7"/>
  <c r="P433" i="7"/>
  <c r="T431" i="7"/>
  <c r="P429" i="7"/>
  <c r="T427" i="7"/>
  <c r="P425" i="7"/>
  <c r="T423" i="7"/>
  <c r="P421" i="7"/>
  <c r="T419" i="7"/>
  <c r="P417" i="7"/>
  <c r="T415" i="7"/>
  <c r="P413" i="7"/>
  <c r="T411" i="7"/>
  <c r="P409" i="7"/>
  <c r="T407" i="7"/>
  <c r="P405" i="7"/>
  <c r="T403" i="7"/>
  <c r="P401" i="7"/>
  <c r="T399" i="7"/>
  <c r="P397" i="7"/>
  <c r="T395" i="7"/>
  <c r="P393" i="7"/>
  <c r="T391" i="7"/>
  <c r="T440" i="7"/>
  <c r="P438" i="7"/>
  <c r="T436" i="7"/>
  <c r="P434" i="7"/>
  <c r="T432" i="7"/>
  <c r="P430" i="7"/>
  <c r="T428" i="7"/>
  <c r="P426" i="7"/>
  <c r="T424" i="7"/>
  <c r="P422" i="7"/>
  <c r="T420" i="7"/>
  <c r="P418" i="7"/>
  <c r="T416" i="7"/>
  <c r="P414" i="7"/>
  <c r="T412" i="7"/>
  <c r="P410" i="7"/>
  <c r="T408" i="7"/>
  <c r="P406" i="7"/>
  <c r="T404" i="7"/>
  <c r="P402" i="7"/>
  <c r="T400" i="7"/>
  <c r="P439" i="7"/>
  <c r="T437" i="7"/>
  <c r="P435" i="7"/>
  <c r="T433" i="7"/>
  <c r="P431" i="7"/>
  <c r="T429" i="7"/>
  <c r="P427" i="7"/>
  <c r="T425" i="7"/>
  <c r="P423" i="7"/>
  <c r="T421" i="7"/>
  <c r="P419" i="7"/>
  <c r="T417" i="7"/>
  <c r="P415" i="7"/>
  <c r="T413" i="7"/>
  <c r="P411" i="7"/>
  <c r="T409" i="7"/>
  <c r="P407" i="7"/>
  <c r="T405" i="7"/>
  <c r="P403" i="7"/>
  <c r="P389" i="7"/>
  <c r="T387" i="7"/>
  <c r="P385" i="7"/>
  <c r="T383" i="7"/>
  <c r="P381" i="7"/>
  <c r="T379" i="7"/>
  <c r="P377" i="7"/>
  <c r="T375" i="7"/>
  <c r="P373" i="7"/>
  <c r="T371" i="7"/>
  <c r="P369" i="7"/>
  <c r="T367" i="7"/>
  <c r="P365" i="7"/>
  <c r="T363" i="7"/>
  <c r="P361" i="7"/>
  <c r="T359" i="7"/>
  <c r="P357" i="7"/>
  <c r="T355" i="7"/>
  <c r="P353" i="7"/>
  <c r="T351" i="7"/>
  <c r="P349" i="7"/>
  <c r="T347" i="7"/>
  <c r="P345" i="7"/>
  <c r="T343" i="7"/>
  <c r="P341" i="7"/>
  <c r="T339" i="7"/>
  <c r="P337" i="7"/>
  <c r="T335" i="7"/>
  <c r="P333" i="7"/>
  <c r="T331" i="7"/>
  <c r="P329" i="7"/>
  <c r="T327" i="7"/>
  <c r="P325" i="7"/>
  <c r="T323" i="7"/>
  <c r="P321" i="7"/>
  <c r="T319" i="7"/>
  <c r="P317" i="7"/>
  <c r="T315" i="7"/>
  <c r="P313" i="7"/>
  <c r="T311" i="7"/>
  <c r="P309" i="7"/>
  <c r="T307" i="7"/>
  <c r="P305" i="7"/>
  <c r="T303" i="7"/>
  <c r="P301" i="7"/>
  <c r="T299" i="7"/>
  <c r="P297" i="7"/>
  <c r="T295" i="7"/>
  <c r="P293" i="7"/>
  <c r="T291" i="7"/>
  <c r="P289" i="7"/>
  <c r="T287" i="7"/>
  <c r="P285" i="7"/>
  <c r="T283" i="7"/>
  <c r="P281" i="7"/>
  <c r="T279" i="7"/>
  <c r="P277" i="7"/>
  <c r="T275" i="7"/>
  <c r="P273" i="7"/>
  <c r="T271" i="7"/>
  <c r="P269" i="7"/>
  <c r="T267" i="7"/>
  <c r="P265" i="7"/>
  <c r="T263" i="7"/>
  <c r="P261" i="7"/>
  <c r="T259" i="7"/>
  <c r="P257" i="7"/>
  <c r="T255" i="7"/>
  <c r="P253" i="7"/>
  <c r="T251" i="7"/>
  <c r="P249" i="7"/>
  <c r="T247" i="7"/>
  <c r="P245" i="7"/>
  <c r="T243" i="7"/>
  <c r="P241" i="7"/>
  <c r="T239" i="7"/>
  <c r="P237" i="7"/>
  <c r="T235" i="7"/>
  <c r="P233" i="7"/>
  <c r="T231" i="7"/>
  <c r="P229" i="7"/>
  <c r="T227" i="7"/>
  <c r="P225" i="7"/>
  <c r="T223" i="7"/>
  <c r="P221" i="7"/>
  <c r="P398" i="7"/>
  <c r="T396" i="7"/>
  <c r="P394" i="7"/>
  <c r="T392" i="7"/>
  <c r="P390" i="7"/>
  <c r="T388" i="7"/>
  <c r="P386" i="7"/>
  <c r="T384" i="7"/>
  <c r="P382" i="7"/>
  <c r="T380" i="7"/>
  <c r="P378" i="7"/>
  <c r="T376" i="7"/>
  <c r="P374" i="7"/>
  <c r="T372" i="7"/>
  <c r="P370" i="7"/>
  <c r="T368" i="7"/>
  <c r="P366" i="7"/>
  <c r="T364" i="7"/>
  <c r="P362" i="7"/>
  <c r="T360" i="7"/>
  <c r="P358" i="7"/>
  <c r="T356" i="7"/>
  <c r="P354" i="7"/>
  <c r="T352" i="7"/>
  <c r="P350" i="7"/>
  <c r="T348" i="7"/>
  <c r="P346" i="7"/>
  <c r="T344" i="7"/>
  <c r="P342" i="7"/>
  <c r="T340" i="7"/>
  <c r="P338" i="7"/>
  <c r="T336" i="7"/>
  <c r="P334" i="7"/>
  <c r="T332" i="7"/>
  <c r="P330" i="7"/>
  <c r="T328" i="7"/>
  <c r="P326" i="7"/>
  <c r="T324" i="7"/>
  <c r="P322" i="7"/>
  <c r="T320" i="7"/>
  <c r="P318" i="7"/>
  <c r="T316" i="7"/>
  <c r="P314" i="7"/>
  <c r="T312" i="7"/>
  <c r="P310" i="7"/>
  <c r="T308" i="7"/>
  <c r="P306" i="7"/>
  <c r="T304" i="7"/>
  <c r="P302" i="7"/>
  <c r="T300" i="7"/>
  <c r="P298" i="7"/>
  <c r="T296" i="7"/>
  <c r="P294" i="7"/>
  <c r="T292" i="7"/>
  <c r="P290" i="7"/>
  <c r="T288" i="7"/>
  <c r="P286" i="7"/>
  <c r="T284" i="7"/>
  <c r="P282" i="7"/>
  <c r="T280" i="7"/>
  <c r="P278" i="7"/>
  <c r="T276" i="7"/>
  <c r="P274" i="7"/>
  <c r="T272" i="7"/>
  <c r="P270" i="7"/>
  <c r="T268" i="7"/>
  <c r="P266" i="7"/>
  <c r="T264" i="7"/>
  <c r="P262" i="7"/>
  <c r="T260" i="7"/>
  <c r="P258" i="7"/>
  <c r="T256" i="7"/>
  <c r="P254" i="7"/>
  <c r="T252" i="7"/>
  <c r="P250" i="7"/>
  <c r="T248" i="7"/>
  <c r="P246" i="7"/>
  <c r="T244" i="7"/>
  <c r="P242" i="7"/>
  <c r="T240" i="7"/>
  <c r="T401" i="7"/>
  <c r="P399" i="7"/>
  <c r="T397" i="7"/>
  <c r="P395" i="7"/>
  <c r="T393" i="7"/>
  <c r="P391" i="7"/>
  <c r="T389" i="7"/>
  <c r="P387" i="7"/>
  <c r="T385" i="7"/>
  <c r="P383" i="7"/>
  <c r="T381" i="7"/>
  <c r="P379" i="7"/>
  <c r="T377" i="7"/>
  <c r="P375" i="7"/>
  <c r="T373" i="7"/>
  <c r="P371" i="7"/>
  <c r="T369" i="7"/>
  <c r="P367" i="7"/>
  <c r="T365" i="7"/>
  <c r="P363" i="7"/>
  <c r="T361" i="7"/>
  <c r="P359" i="7"/>
  <c r="T357" i="7"/>
  <c r="P355" i="7"/>
  <c r="T353" i="7"/>
  <c r="P351" i="7"/>
  <c r="T349" i="7"/>
  <c r="P347" i="7"/>
  <c r="T345" i="7"/>
  <c r="P343" i="7"/>
  <c r="T341" i="7"/>
  <c r="P339" i="7"/>
  <c r="T337" i="7"/>
  <c r="P335" i="7"/>
  <c r="T333" i="7"/>
  <c r="P331" i="7"/>
  <c r="T329" i="7"/>
  <c r="P327" i="7"/>
  <c r="T325" i="7"/>
  <c r="P323" i="7"/>
  <c r="T321" i="7"/>
  <c r="P319" i="7"/>
  <c r="T317" i="7"/>
  <c r="P315" i="7"/>
  <c r="T313" i="7"/>
  <c r="P311" i="7"/>
  <c r="T309" i="7"/>
  <c r="P307" i="7"/>
  <c r="T305" i="7"/>
  <c r="P303" i="7"/>
  <c r="T301" i="7"/>
  <c r="P299" i="7"/>
  <c r="T297" i="7"/>
  <c r="P295" i="7"/>
  <c r="T293" i="7"/>
  <c r="P291" i="7"/>
  <c r="T289" i="7"/>
  <c r="P287" i="7"/>
  <c r="T285" i="7"/>
  <c r="P283" i="7"/>
  <c r="T281" i="7"/>
  <c r="P279" i="7"/>
  <c r="T277" i="7"/>
  <c r="P275" i="7"/>
  <c r="T273" i="7"/>
  <c r="P271" i="7"/>
  <c r="T269" i="7"/>
  <c r="P267" i="7"/>
  <c r="T265" i="7"/>
  <c r="P263" i="7"/>
  <c r="T261" i="7"/>
  <c r="P259" i="7"/>
  <c r="T257" i="7"/>
  <c r="P255" i="7"/>
  <c r="T253" i="7"/>
  <c r="P251" i="7"/>
  <c r="T249" i="7"/>
  <c r="P247" i="7"/>
  <c r="T245" i="7"/>
  <c r="P243" i="7"/>
  <c r="T241" i="7"/>
  <c r="P239" i="7"/>
  <c r="G8" i="7"/>
  <c r="T219" i="7"/>
  <c r="P217" i="7"/>
  <c r="T215" i="7"/>
  <c r="P213" i="7"/>
  <c r="T211" i="7"/>
  <c r="P209" i="7"/>
  <c r="T207" i="7"/>
  <c r="P205" i="7"/>
  <c r="T203" i="7"/>
  <c r="P201" i="7"/>
  <c r="T199" i="7"/>
  <c r="P197" i="7"/>
  <c r="T195" i="7"/>
  <c r="P193" i="7"/>
  <c r="T191" i="7"/>
  <c r="P189" i="7"/>
  <c r="T187" i="7"/>
  <c r="P185" i="7"/>
  <c r="T183" i="7"/>
  <c r="P181" i="7"/>
  <c r="T179" i="7"/>
  <c r="P177" i="7"/>
  <c r="T175" i="7"/>
  <c r="P173" i="7"/>
  <c r="T171" i="7"/>
  <c r="P169" i="7"/>
  <c r="T167" i="7"/>
  <c r="P165" i="7"/>
  <c r="T163" i="7"/>
  <c r="P161" i="7"/>
  <c r="T159" i="7"/>
  <c r="P157" i="7"/>
  <c r="T155" i="7"/>
  <c r="P153" i="7"/>
  <c r="T151" i="7"/>
  <c r="P149" i="7"/>
  <c r="T147" i="7"/>
  <c r="P145" i="7"/>
  <c r="T143" i="7"/>
  <c r="P141" i="7"/>
  <c r="T139" i="7"/>
  <c r="P137" i="7"/>
  <c r="T135" i="7"/>
  <c r="P133" i="7"/>
  <c r="T131" i="7"/>
  <c r="P129" i="7"/>
  <c r="T127" i="7"/>
  <c r="P125" i="7"/>
  <c r="T123" i="7"/>
  <c r="P121" i="7"/>
  <c r="T119" i="7"/>
  <c r="P117" i="7"/>
  <c r="T115" i="7"/>
  <c r="P113" i="7"/>
  <c r="T111" i="7"/>
  <c r="P109" i="7"/>
  <c r="T107" i="7"/>
  <c r="P105" i="7"/>
  <c r="T103" i="7"/>
  <c r="P101" i="7"/>
  <c r="T99" i="7"/>
  <c r="P97" i="7"/>
  <c r="T95" i="7"/>
  <c r="P93" i="7"/>
  <c r="T91" i="7"/>
  <c r="P89" i="7"/>
  <c r="T87" i="7"/>
  <c r="P85" i="7"/>
  <c r="T83" i="7"/>
  <c r="P81" i="7"/>
  <c r="T79" i="7"/>
  <c r="P77" i="7"/>
  <c r="T75" i="7"/>
  <c r="P73" i="7"/>
  <c r="T71" i="7"/>
  <c r="P69" i="7"/>
  <c r="T67" i="7"/>
  <c r="K10" i="7"/>
  <c r="P238" i="7"/>
  <c r="T236" i="7"/>
  <c r="P234" i="7"/>
  <c r="T232" i="7"/>
  <c r="P230" i="7"/>
  <c r="T228" i="7"/>
  <c r="P226" i="7"/>
  <c r="T224" i="7"/>
  <c r="P222" i="7"/>
  <c r="T220" i="7"/>
  <c r="P218" i="7"/>
  <c r="T216" i="7"/>
  <c r="P214" i="7"/>
  <c r="T212" i="7"/>
  <c r="P210" i="7"/>
  <c r="T208" i="7"/>
  <c r="P206" i="7"/>
  <c r="T204" i="7"/>
  <c r="P202" i="7"/>
  <c r="T200" i="7"/>
  <c r="P198" i="7"/>
  <c r="T196" i="7"/>
  <c r="P194" i="7"/>
  <c r="T192" i="7"/>
  <c r="P190" i="7"/>
  <c r="T188" i="7"/>
  <c r="P186" i="7"/>
  <c r="T184" i="7"/>
  <c r="P182" i="7"/>
  <c r="T180" i="7"/>
  <c r="P178" i="7"/>
  <c r="T176" i="7"/>
  <c r="P174" i="7"/>
  <c r="T172" i="7"/>
  <c r="P170" i="7"/>
  <c r="T168" i="7"/>
  <c r="P166" i="7"/>
  <c r="T164" i="7"/>
  <c r="P162" i="7"/>
  <c r="T160" i="7"/>
  <c r="P158" i="7"/>
  <c r="T156" i="7"/>
  <c r="P154" i="7"/>
  <c r="T152" i="7"/>
  <c r="P150" i="7"/>
  <c r="T148" i="7"/>
  <c r="P146" i="7"/>
  <c r="T144" i="7"/>
  <c r="P142" i="7"/>
  <c r="T140" i="7"/>
  <c r="P138" i="7"/>
  <c r="T136" i="7"/>
  <c r="P134" i="7"/>
  <c r="T132" i="7"/>
  <c r="P130" i="7"/>
  <c r="T128" i="7"/>
  <c r="P126" i="7"/>
  <c r="T124" i="7"/>
  <c r="P122" i="7"/>
  <c r="T120" i="7"/>
  <c r="P118" i="7"/>
  <c r="T116" i="7"/>
  <c r="P114" i="7"/>
  <c r="T112" i="7"/>
  <c r="P110" i="7"/>
  <c r="T108" i="7"/>
  <c r="P106" i="7"/>
  <c r="T104" i="7"/>
  <c r="P102" i="7"/>
  <c r="T100" i="7"/>
  <c r="P98" i="7"/>
  <c r="T96" i="7"/>
  <c r="P94" i="7"/>
  <c r="T92" i="7"/>
  <c r="P90" i="7"/>
  <c r="T88" i="7"/>
  <c r="P86" i="7"/>
  <c r="T84" i="7"/>
  <c r="P82" i="7"/>
  <c r="T80" i="7"/>
  <c r="P78" i="7"/>
  <c r="T76" i="7"/>
  <c r="P74" i="7"/>
  <c r="T72" i="7"/>
  <c r="P70" i="7"/>
  <c r="G10" i="7"/>
  <c r="T237" i="7"/>
  <c r="P235" i="7"/>
  <c r="T233" i="7"/>
  <c r="P231" i="7"/>
  <c r="T229" i="7"/>
  <c r="P227" i="7"/>
  <c r="T225" i="7"/>
  <c r="P223" i="7"/>
  <c r="T221" i="7"/>
  <c r="P219" i="7"/>
  <c r="T217" i="7"/>
  <c r="P215" i="7"/>
  <c r="T213" i="7"/>
  <c r="P211" i="7"/>
  <c r="T209" i="7"/>
  <c r="P207" i="7"/>
  <c r="T205" i="7"/>
  <c r="P203" i="7"/>
  <c r="T201" i="7"/>
  <c r="P199" i="7"/>
  <c r="T197" i="7"/>
  <c r="P195" i="7"/>
  <c r="T193" i="7"/>
  <c r="P191" i="7"/>
  <c r="T189" i="7"/>
  <c r="P187" i="7"/>
  <c r="T185" i="7"/>
  <c r="P183" i="7"/>
  <c r="T181" i="7"/>
  <c r="P179" i="7"/>
  <c r="T177" i="7"/>
  <c r="P175" i="7"/>
  <c r="T173" i="7"/>
  <c r="P171" i="7"/>
  <c r="T169" i="7"/>
  <c r="P167" i="7"/>
  <c r="T165" i="7"/>
  <c r="P163" i="7"/>
  <c r="T161" i="7"/>
  <c r="P159" i="7"/>
  <c r="T157" i="7"/>
  <c r="P155" i="7"/>
  <c r="T153" i="7"/>
  <c r="P151" i="7"/>
  <c r="T149" i="7"/>
  <c r="P147" i="7"/>
  <c r="T145" i="7"/>
  <c r="P143" i="7"/>
  <c r="T141" i="7"/>
  <c r="P139" i="7"/>
  <c r="T137" i="7"/>
  <c r="P135" i="7"/>
  <c r="T133" i="7"/>
  <c r="P131" i="7"/>
  <c r="T129" i="7"/>
  <c r="P127" i="7"/>
  <c r="T125" i="7"/>
  <c r="P123" i="7"/>
  <c r="T121" i="7"/>
  <c r="P119" i="7"/>
  <c r="T117" i="7"/>
  <c r="P115" i="7"/>
  <c r="T113" i="7"/>
  <c r="P111" i="7"/>
  <c r="T109" i="7"/>
  <c r="P107" i="7"/>
  <c r="T105" i="7"/>
  <c r="P103" i="7"/>
  <c r="T101" i="7"/>
  <c r="P99" i="7"/>
  <c r="T97" i="7"/>
  <c r="P95" i="7"/>
  <c r="T93" i="7"/>
  <c r="P91" i="7"/>
  <c r="T89" i="7"/>
  <c r="P87" i="7"/>
  <c r="T85" i="7"/>
  <c r="P83" i="7"/>
  <c r="T81" i="7"/>
  <c r="P79" i="7"/>
  <c r="T77" i="7"/>
  <c r="P75" i="7"/>
  <c r="T73" i="7"/>
  <c r="P71" i="7"/>
  <c r="P65" i="7"/>
  <c r="T63" i="7"/>
  <c r="P61" i="7"/>
  <c r="T59" i="7"/>
  <c r="P57" i="7"/>
  <c r="T55" i="7"/>
  <c r="P53" i="7"/>
  <c r="T51" i="7"/>
  <c r="P49" i="7"/>
  <c r="T47" i="7"/>
  <c r="P45" i="7"/>
  <c r="T43" i="7"/>
  <c r="P41" i="7"/>
  <c r="T39" i="7"/>
  <c r="P37" i="7"/>
  <c r="T35" i="7"/>
  <c r="P33" i="7"/>
  <c r="T31" i="7"/>
  <c r="P29" i="7"/>
  <c r="T27" i="7"/>
  <c r="P25" i="7"/>
  <c r="T23" i="7"/>
  <c r="P21" i="7"/>
  <c r="G7" i="7"/>
  <c r="T464" i="7"/>
  <c r="T456" i="7"/>
  <c r="T448" i="7"/>
  <c r="G12" i="7"/>
  <c r="T68" i="7"/>
  <c r="P66" i="7"/>
  <c r="T64" i="7"/>
  <c r="P62" i="7"/>
  <c r="T60" i="7"/>
  <c r="P58" i="7"/>
  <c r="T56" i="7"/>
  <c r="P54" i="7"/>
  <c r="T52" i="7"/>
  <c r="P50" i="7"/>
  <c r="T48" i="7"/>
  <c r="P46" i="7"/>
  <c r="T44" i="7"/>
  <c r="P42" i="7"/>
  <c r="T40" i="7"/>
  <c r="P38" i="7"/>
  <c r="T36" i="7"/>
  <c r="P34" i="7"/>
  <c r="T32" i="7"/>
  <c r="P30" i="7"/>
  <c r="T28" i="7"/>
  <c r="P26" i="7"/>
  <c r="T24" i="7"/>
  <c r="P22" i="7"/>
  <c r="T20" i="7"/>
  <c r="K7" i="7"/>
  <c r="T462" i="7"/>
  <c r="T454" i="7"/>
  <c r="T446" i="7"/>
  <c r="K12" i="7"/>
  <c r="G11" i="7"/>
  <c r="T69" i="7"/>
  <c r="P67" i="7"/>
  <c r="T65" i="7"/>
  <c r="P63" i="7"/>
  <c r="T61" i="7"/>
  <c r="P59" i="7"/>
  <c r="T57" i="7"/>
  <c r="P55" i="7"/>
  <c r="T53" i="7"/>
  <c r="P51" i="7"/>
  <c r="T49" i="7"/>
  <c r="P47" i="7"/>
  <c r="T45" i="7"/>
  <c r="P43" i="7"/>
  <c r="T41" i="7"/>
  <c r="P39" i="7"/>
  <c r="T37" i="7"/>
  <c r="P35" i="7"/>
  <c r="T33" i="7"/>
  <c r="P31" i="7"/>
  <c r="T29" i="7"/>
  <c r="P27" i="7"/>
  <c r="T25" i="7"/>
  <c r="P23" i="7"/>
  <c r="T21" i="7"/>
  <c r="G9" i="7"/>
  <c r="T468" i="7"/>
  <c r="T460" i="7"/>
  <c r="T452" i="7"/>
  <c r="T444" i="7"/>
  <c r="P470" i="7"/>
  <c r="T78" i="7"/>
  <c r="P76" i="7"/>
  <c r="T74" i="7"/>
  <c r="T70" i="7"/>
  <c r="P68" i="7"/>
  <c r="T66" i="7"/>
  <c r="T62" i="7"/>
  <c r="P60" i="7"/>
  <c r="T58" i="7"/>
  <c r="T54" i="7"/>
  <c r="P52" i="7"/>
  <c r="T50" i="7"/>
  <c r="T46" i="7"/>
  <c r="P44" i="7"/>
  <c r="T42" i="7"/>
  <c r="T38" i="7"/>
  <c r="P36" i="7"/>
  <c r="T34" i="7"/>
  <c r="T30" i="7"/>
  <c r="P28" i="7"/>
  <c r="T26" i="7"/>
  <c r="T22" i="7"/>
  <c r="P20" i="7"/>
  <c r="T466" i="7"/>
  <c r="T458" i="7"/>
  <c r="T450" i="7"/>
  <c r="T442" i="7"/>
  <c r="E15" i="7"/>
  <c r="G15" i="7" l="1"/>
  <c r="K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Clint Nerbas</author>
  </authors>
  <commentList>
    <comment ref="G5" authorId="0" shapeId="0" xr:uid="{9F1D3777-DABE-4A3A-A928-70F0205E8B48}">
      <text>
        <r>
          <rPr>
            <sz val="9"/>
            <color indexed="81"/>
            <rFont val="Tahoma"/>
            <family val="2"/>
          </rPr>
          <t>Based on proximity analysis.  Multi means there are multiple wells left on site, Yes means it is a pad but there is only one well left , and Aband means this is an abandoned well on a pad.</t>
        </r>
      </text>
    </comment>
    <comment ref="I5" authorId="0" shapeId="0" xr:uid="{4942D21A-0F2F-441B-BE7E-A03C109BAF6A}">
      <text>
        <r>
          <rPr>
            <sz val="9"/>
            <color indexed="81"/>
            <rFont val="Tahoma"/>
            <family val="2"/>
          </rPr>
          <t>Total rig time, not actual working days.  Job may take longer than estimate provided as some days will be shorter.  CTU or WL indicates abandonment can be completed rigless (CTU = coil tubing unit conveyed abandonment, WL = wireline only abandonment).</t>
        </r>
      </text>
    </comment>
    <comment ref="S5" authorId="0" shapeId="0" xr:uid="{EFAEBB5C-34CF-41AE-968D-86D530D0ADB0}">
      <text>
        <r>
          <rPr>
            <sz val="9"/>
            <color indexed="81"/>
            <rFont val="Tahoma"/>
            <family val="2"/>
          </rPr>
          <t>Mineral lease expiry date or date downhole compliance is due for suspended wells or projected abandonment date based on current production rate and entered decline rate.</t>
        </r>
      </text>
    </comment>
    <comment ref="V5" authorId="0" shapeId="0" xr:uid="{598288F7-3AA6-4EE8-A58B-F362521865FF}">
      <text>
        <r>
          <rPr>
            <sz val="9"/>
            <color indexed="81"/>
            <rFont val="Tahoma"/>
            <family val="2"/>
          </rPr>
          <t>Estimated well shut-in date is based on decline rates and econmic limits and can be later than estimated well abandonment date if based on reserves table date or if maximum lifespan is applied.  If date is based on override (reserves tables), date will be blue.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Clint Nerbas</author>
  </authors>
  <commentList>
    <comment ref="M5" authorId="0" shapeId="0" xr:uid="{4C743A8A-EDCE-4E91-926C-29450AD391B2}">
      <text>
        <r>
          <rPr>
            <sz val="9"/>
            <color indexed="81"/>
            <rFont val="Tahoma"/>
            <family val="2"/>
          </rPr>
          <t>Where a pipeline is comprised of multiple segments, it is counted as one pipeline.</t>
        </r>
      </text>
    </comment>
    <comment ref="S5" authorId="0" shapeId="0" xr:uid="{F7942328-C806-42C0-B2A1-B148B2D3876C}">
      <text>
        <r>
          <rPr>
            <sz val="9"/>
            <color indexed="81"/>
            <rFont val="Tahoma"/>
            <family val="2"/>
          </rPr>
          <t>Projected abandonment date based on related wells (pipelines not related to wells are assumed to be facility lines abandoned at end of field life span).
Multi-line indicates that this segment is part of a multi-line segment that will be abandoned together and therefore the cost is applied to only one segment within the multi-segment line.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Clint Nerbas</author>
  </authors>
  <commentList>
    <comment ref="E5" authorId="0" shapeId="0" xr:uid="{E32934EC-8F5E-432E-85D7-98450131BDF2}">
      <text>
        <r>
          <rPr>
            <sz val="9"/>
            <color indexed="81"/>
            <rFont val="Tahoma"/>
            <family val="2"/>
          </rPr>
          <t>All facilties related to this surface location.</t>
        </r>
      </text>
    </comment>
    <comment ref="F5" authorId="0" shapeId="0" xr:uid="{3BFA2999-715A-4A17-9690-D1937D0AAB4E}">
      <text>
        <r>
          <rPr>
            <sz val="9"/>
            <color indexed="81"/>
            <rFont val="Tahoma"/>
            <family val="2"/>
          </rPr>
          <t>Facilities related to this surface location that are licensed.</t>
        </r>
      </text>
    </comment>
    <comment ref="G5" authorId="0" shapeId="0" xr:uid="{C90C52BB-629E-4209-AB4B-E7A16A81E29E}">
      <text>
        <r>
          <rPr>
            <sz val="9"/>
            <color indexed="81"/>
            <rFont val="Tahoma"/>
            <family val="2"/>
          </rPr>
          <t>Total # of wells in Petrinex linked to facilities sharing this surface location.</t>
        </r>
      </text>
    </comment>
    <comment ref="H5" authorId="0" shapeId="0" xr:uid="{080CD270-A411-48EC-A238-7C848D849E54}">
      <text>
        <r>
          <rPr>
            <sz val="9"/>
            <color indexed="81"/>
            <rFont val="Tahoma"/>
            <family val="2"/>
          </rPr>
          <t>Total # of pipelines that end at facilities sharing this surface location.</t>
        </r>
      </text>
    </comment>
    <comment ref="I5" authorId="0" shapeId="0" xr:uid="{ED9C4641-9C40-4C0D-BF4B-06E6FD72EC5C}">
      <text>
        <r>
          <rPr>
            <sz val="9"/>
            <color indexed="81"/>
            <rFont val="Tahoma"/>
            <family val="2"/>
          </rPr>
          <t>Total number of recorded spills related to facilities sharing this surface location.</t>
        </r>
      </text>
    </comment>
    <comment ref="P5" authorId="0" shapeId="0" xr:uid="{58CD9BA1-5D4D-4B31-A9A2-A0FA853CAE8A}">
      <text>
        <r>
          <rPr>
            <sz val="9"/>
            <color indexed="81"/>
            <rFont val="Tahoma"/>
            <family val="2"/>
          </rPr>
          <t>Projected dismantlement date based on related wells (facility dismantled after all wells are abandoned or at the end of the lifespan of the field).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Clint Nerbas</author>
  </authors>
  <commentList>
    <comment ref="P7" authorId="0" shapeId="0" xr:uid="{BE6926C3-5F6B-4AEA-A9D4-1C0AF8DB39EF}">
      <text>
        <r>
          <rPr>
            <sz val="9"/>
            <color indexed="81"/>
            <rFont val="Tahoma"/>
            <family val="2"/>
          </rPr>
          <t>Change discount rate here to update net estimates (this tab only).</t>
        </r>
      </text>
    </comment>
    <comment ref="P9" authorId="0" shapeId="0" xr:uid="{BCA925B6-DD7D-4DAD-ADB6-66FC48967BEC}">
      <text>
        <r>
          <rPr>
            <sz val="9"/>
            <color indexed="81"/>
            <rFont val="Tahoma"/>
            <family val="2"/>
          </rPr>
          <t>Change inflation rate here to update net estimates (this tab only).</t>
        </r>
      </text>
    </comment>
    <comment ref="P11" authorId="0" shapeId="0" xr:uid="{A3B474BD-A89D-4B19-B8C3-897EAED61570}">
      <text>
        <r>
          <rPr>
            <sz val="9"/>
            <color indexed="81"/>
            <rFont val="Tahoma"/>
            <family val="2"/>
          </rPr>
          <t>Enter Maximum Life Span for all entities (leave blank to ignore). For example, enter 50 to force the end of life of all wells, pipelines and facilities to be 50 years from the current year (this tab only).</t>
        </r>
      </text>
    </comment>
    <comment ref="Q19" authorId="0" shapeId="0" xr:uid="{59C42C79-A9B5-45F1-9CC2-23E80B44AA9C}">
      <text>
        <r>
          <rPr>
            <sz val="9"/>
            <color indexed="81"/>
            <rFont val="Tahoma"/>
            <family val="2"/>
          </rPr>
          <t>Number in red are uploaded from regulator.</t>
        </r>
      </text>
    </comment>
    <comment ref="R19" authorId="0" shapeId="0" xr:uid="{5568EF57-12D3-4E44-8D5B-EADF9DAD07B4}">
      <text>
        <r>
          <rPr>
            <sz val="9"/>
            <color indexed="81"/>
            <rFont val="Tahoma"/>
            <family val="2"/>
          </rPr>
          <t>Number in red are uploaded from regulator.</t>
        </r>
      </text>
    </comment>
  </commentList>
</comments>
</file>

<file path=xl/sharedStrings.xml><?xml version="1.0" encoding="utf-8"?>
<sst xmlns="http://schemas.openxmlformats.org/spreadsheetml/2006/main" count="13708" uniqueCount="1795">
  <si>
    <t>End of Life Cost Estimate Unit Rates</t>
  </si>
  <si>
    <t>No.</t>
  </si>
  <si>
    <t>Unit Rate Description</t>
  </si>
  <si>
    <t>Rate</t>
  </si>
  <si>
    <t>Unit</t>
  </si>
  <si>
    <t>Downhole Compliance/Abandonment Unit Rates:</t>
  </si>
  <si>
    <t>Access Preparation:</t>
  </si>
  <si>
    <t>/km (only used where access is Winter Only, distance from closest road to a maximum 5 km)</t>
  </si>
  <si>
    <t>Rig Move:</t>
  </si>
  <si>
    <t>/move</t>
  </si>
  <si>
    <t>Rig Rate:</t>
  </si>
  <si>
    <t>/hour</t>
  </si>
  <si>
    <t>Rig Boiler Rate:</t>
  </si>
  <si>
    <t>/day (only used where access is Winter Only)</t>
  </si>
  <si>
    <t>CTU Rate:</t>
  </si>
  <si>
    <t>Wireline Rate:</t>
  </si>
  <si>
    <t>/job (provide estimate for sweet 2000m setting of bridge plug and dump/bail as a base rate)</t>
  </si>
  <si>
    <t>Plug Rate:</t>
  </si>
  <si>
    <t>/bridge plug or cement retainer</t>
  </si>
  <si>
    <t>Cementing Rate:</t>
  </si>
  <si>
    <t>/1m3 cement job (as a base rate)</t>
  </si>
  <si>
    <t>Rentals Rate:</t>
  </si>
  <si>
    <t>/day</t>
  </si>
  <si>
    <t>Safety Rate (Sweet):</t>
  </si>
  <si>
    <t>Safety Rate (Sour):</t>
  </si>
  <si>
    <t>Fluids/Disposal/Pressure Truck Rate:</t>
  </si>
  <si>
    <t>Picker/Trucking Rate:</t>
  </si>
  <si>
    <t>Fishing Rate:</t>
  </si>
  <si>
    <t>Supervision Rate:</t>
  </si>
  <si>
    <t>Engineering Rate:</t>
  </si>
  <si>
    <t>/well</t>
  </si>
  <si>
    <t>Contingency:</t>
  </si>
  <si>
    <t>%</t>
  </si>
  <si>
    <t>Rig Day Factor:</t>
  </si>
  <si>
    <t>% (increase or decrease rig day estimation based on company efficiency)</t>
  </si>
  <si>
    <t>Downhole Compliance/Abandonment Assumptions:</t>
  </si>
  <si>
    <t>Surface Abandonment Unit Rates:</t>
  </si>
  <si>
    <t>Well Cut and Cap Rate:</t>
  </si>
  <si>
    <t>Water Well Abandonment Unit Rates:</t>
  </si>
  <si>
    <t>Base Rate:</t>
  </si>
  <si>
    <t>/well (includes set-up, sterilizing well, removing downhole equipment, cut and cap)</t>
  </si>
  <si>
    <t>Bentonite Rate:</t>
  </si>
  <si>
    <t>/bag (40 bags per 1m3 volume)</t>
  </si>
  <si>
    <t>Surface Equipment Dismantlement Unit Rates:</t>
  </si>
  <si>
    <t>Multi-Well Pad Rate:</t>
  </si>
  <si>
    <t>/well (cost to remove hi-line, piles, etc. for wells abandoned prior to lease shutdown)</t>
  </si>
  <si>
    <t>Dismantlement Rate:</t>
  </si>
  <si>
    <t>/day (cost of line locating, dismantlement crew, equipment, trucking, assume simple site)</t>
  </si>
  <si>
    <t>Heavy Oil Base Rate:</t>
  </si>
  <si>
    <t>/lease (cost of dismantlement crew, equipment, trucking, cost will increase 10% per well exceeding 3 wells on the pad)</t>
  </si>
  <si>
    <t>Surface Abandonment Assumptions:</t>
  </si>
  <si>
    <t>Note: for well sites that are single well batteries or have equipment like pumpjacks, assumption is made that tanks, pumpjacks, etc. have already been removed and moved to a new site such that remaining surface equipment dismantlement costs are for hi-line removal, pile removal, etc.  Underground storage tanks (UST) are never assumed as it is very difficult to estimate when a site may have an UST.</t>
  </si>
  <si>
    <t>Pipeline Discontinuation/Abandonment Unit Rates:</t>
  </si>
  <si>
    <t>Base Rate (line locate, set-up pig traps):</t>
  </si>
  <si>
    <t>/pipeline</t>
  </si>
  <si>
    <t>Fluid Trucking Rate:</t>
  </si>
  <si>
    <t>Scrubber Rate:</t>
  </si>
  <si>
    <t>Fluid Disposal Rate:</t>
  </si>
  <si>
    <t>/m3</t>
  </si>
  <si>
    <t>Engineering Rate (prep, paperwork):</t>
  </si>
  <si>
    <t>Internal Cut Rate:</t>
  </si>
  <si>
    <t>Bell Hole Rate (if not doing internal cuts):</t>
  </si>
  <si>
    <t>Pipe Rack Rate (Heavy Oil):</t>
  </si>
  <si>
    <t>/km</t>
  </si>
  <si>
    <t>Pipe Cut-out Rate (line split or dead leg):</t>
  </si>
  <si>
    <t>/cut-out (bell hole, cold-tap, welder, weld x-ray, hydrotest, backfill, etc.) - will be applied at 50% where dead leg estimated</t>
  </si>
  <si>
    <t>Pipeline Discontinuation/Abandonment Assumptions:</t>
  </si>
  <si>
    <t>Lease Remediation Unit Rates:</t>
  </si>
  <si>
    <t>Spill Clean-up Rate:</t>
  </si>
  <si>
    <t>/spill</t>
  </si>
  <si>
    <t>Lease Phase 2 Rate:</t>
  </si>
  <si>
    <t>/assessment</t>
  </si>
  <si>
    <t>Lease Remediation Rate Simple:</t>
  </si>
  <si>
    <t>/lease (i.e. oil site with minor spill history)</t>
  </si>
  <si>
    <t>Lease Remediation Rate Complicated:</t>
  </si>
  <si>
    <t>/lease (i.e. old oil sour site with flare pit)</t>
  </si>
  <si>
    <t>Lease Reclamation Unit Rates (12.5% added to day rates per well for greater than 2 wells on multi-well site):</t>
  </si>
  <si>
    <t>Surface Reclamation Rate:</t>
  </si>
  <si>
    <t>/day (crew, heavy equipment)</t>
  </si>
  <si>
    <t>Reclamation Supervision Rate:</t>
  </si>
  <si>
    <t>Phase 1 Rate:</t>
  </si>
  <si>
    <t>Site Monitoring Inspections Rate:</t>
  </si>
  <si>
    <t>/reclamation</t>
  </si>
  <si>
    <t>Project Management Rate:</t>
  </si>
  <si>
    <t>/reclamation (office project management, surface land, closure)</t>
  </si>
  <si>
    <t>Road Reclamation Rate (&gt;1km):</t>
  </si>
  <si>
    <t>/100m</t>
  </si>
  <si>
    <t>Major Cut/Fill Rate:</t>
  </si>
  <si>
    <t>/lease</t>
  </si>
  <si>
    <t>Built-up Clay Lease Removal Rate:</t>
  </si>
  <si>
    <t>/120m x 120m lease</t>
  </si>
  <si>
    <t>Lease Remediation and Reclamation Assumptions:</t>
  </si>
  <si>
    <t>Large Facility Decommissioning, Remediation and Reclamation Unit Rates:</t>
  </si>
  <si>
    <t>Note that single well batteries are applied to well sites and not applied to individual facility estimates.  Single well batteries associated with reclaimed well sites are assumed to also be reclaimed.</t>
  </si>
  <si>
    <t>Facility Decommissioning / Demolition:</t>
  </si>
  <si>
    <t>Percentage of Lease Steel/Concrete:</t>
  </si>
  <si>
    <t>Decommissioning Rate Small Facilities: 
- &lt; 20,000 m2 (including design ratings)</t>
  </si>
  <si>
    <t>/m2 of lease with facilities (applied to portion of lease steel/concrete)</t>
  </si>
  <si>
    <t>Decommissioning Rate Medium Facilities:
- design ratings A-C, E-G, I, K, &gt; 20,000 m2</t>
  </si>
  <si>
    <t>Demolition Rate Large Facilities (D, H, K):
purge, de-energize, de-pressure, demolish</t>
  </si>
  <si>
    <t>Facility Site Remediation:</t>
  </si>
  <si>
    <t>Remediation Rate Medium Facilities:
- design ratings A-C, E-G, I, K, &gt; 20,000 m2</t>
  </si>
  <si>
    <t>/m2 of lease (spill history incorporated separately)</t>
  </si>
  <si>
    <t>Remediation Rate Large Facilities (D, H, K):</t>
  </si>
  <si>
    <t>/m2 of lease (spill history incorporated separately), double for oil sands mining operation</t>
  </si>
  <si>
    <t>Rate Increase for Older or Contaminated Sites:</t>
  </si>
  <si>
    <t>% (sites estimated to be older than 1996, or large spill history)</t>
  </si>
  <si>
    <t>Facility Site Reclamation:</t>
  </si>
  <si>
    <t>Reclamation Rate Small Facilities: 
- &lt; 20,000 m2 (including design ratings)</t>
  </si>
  <si>
    <t>/m2 of lease (clay removal incorporated separately)</t>
  </si>
  <si>
    <t>Reclamation Rate Medium Facilities:
- design ratings A-C, E-G, I, K, &gt; 20,000 m2</t>
  </si>
  <si>
    <t>Reclamation Rate Large Facilities (D, H, K):</t>
  </si>
  <si>
    <t>/m2 of lease (clay removal incorporated separately), double for oil sands mining operation</t>
  </si>
  <si>
    <t>Sulphur Rate Factor:</t>
  </si>
  <si>
    <t>% increase to remediation/reclamation due to sulphur block</t>
  </si>
  <si>
    <t>Facility Decommissioning, Remediation, and Reclamation Assumptions:</t>
  </si>
  <si>
    <t>Printed: 04-Jun-25</t>
  </si>
  <si>
    <t>Discount Rate: 0%, Inflation Rate: 0%</t>
  </si>
  <si>
    <t>Sayer_LRE_2025 End of Life Liability Report</t>
  </si>
  <si>
    <t>Sayer_LRE_2025 Liability Summaries</t>
  </si>
  <si>
    <t>Sayer_LRE_2025 Well List</t>
  </si>
  <si>
    <t>Sayer_LRE_2025 Pipelines List</t>
  </si>
  <si>
    <t>Sayer_LRE_2025 Facility List</t>
  </si>
  <si>
    <t>Sayer_LRE_2025 ARO Reserves Table Summary</t>
  </si>
  <si>
    <t>Sayer_LRE_2025 ARO Analysis</t>
  </si>
  <si>
    <t>Wells highlighted in yellow are non-op wells.</t>
  </si>
  <si>
    <t>Loaded from Regulator</t>
  </si>
  <si>
    <t>Cost estimates in blue are manual overrides.</t>
  </si>
  <si>
    <t>Area</t>
  </si>
  <si>
    <t>UWI</t>
  </si>
  <si>
    <t>Status Details</t>
  </si>
  <si>
    <t>Total Depth (m)</t>
  </si>
  <si>
    <t>H2S Content (%)</t>
  </si>
  <si>
    <t>Multi-Well Pad?</t>
  </si>
  <si>
    <t>Age of Well (yrs)</t>
  </si>
  <si>
    <t>Est. Rig Days</t>
  </si>
  <si>
    <t>DH Aband Cost Est (Gross)</t>
  </si>
  <si>
    <t>Lease Details</t>
  </si>
  <si>
    <t>Surf Equip Dism Est (Gross)</t>
  </si>
  <si>
    <t>Pipeline Aband Est (Gross)</t>
  </si>
  <si>
    <t>Remed-iation Est (Gross)</t>
  </si>
  <si>
    <t>Reclam-ation Est (Gross)</t>
  </si>
  <si>
    <t>End of Life Cost Est (Gross)</t>
  </si>
  <si>
    <t>Working Interest</t>
  </si>
  <si>
    <t>End of Life Cost Est (Net)</t>
  </si>
  <si>
    <t>Estimated Aband. Date</t>
  </si>
  <si>
    <t>Downhole Compliance Deadline Year</t>
  </si>
  <si>
    <t>Est Well Shut-in Date</t>
  </si>
  <si>
    <t>Est Surf Equip Dism and PL Aband Year</t>
  </si>
  <si>
    <t>Est Rem and Recl Year</t>
  </si>
  <si>
    <t>License #</t>
  </si>
  <si>
    <t>Licensee</t>
  </si>
  <si>
    <t>Surface Location Details</t>
  </si>
  <si>
    <t>Estimated Access Conditions</t>
  </si>
  <si>
    <t>Year Drilled</t>
  </si>
  <si>
    <t>TVD (m)</t>
  </si>
  <si>
    <t>Prod Rate (boe/d)</t>
  </si>
  <si>
    <t>Regulator LLR Abandonment Liability</t>
  </si>
  <si>
    <t>Regulator LLR Reclamation Liability</t>
  </si>
  <si>
    <t>00/01-14-055-17W4/0</t>
  </si>
  <si>
    <t>02/16-19-056-21W4/0</t>
  </si>
  <si>
    <t>00/07-16-056-22W4/2</t>
  </si>
  <si>
    <t>02/05-21-056-22W4/0</t>
  </si>
  <si>
    <t>00/05-25-056-22W4/0</t>
  </si>
  <si>
    <t>00/10-27-056-22W4/2</t>
  </si>
  <si>
    <t>00/04-29-056-22W4/0</t>
  </si>
  <si>
    <t>00/12-29-056-22W4/2</t>
  </si>
  <si>
    <t>00/01-30-056-22W4/0</t>
  </si>
  <si>
    <t>00/14-30-056-22W4/3</t>
  </si>
  <si>
    <t>00/11-31-056-22W4/4</t>
  </si>
  <si>
    <t>00/10-32-056-22W4/2</t>
  </si>
  <si>
    <t>00/09-33-056-22W4/2</t>
  </si>
  <si>
    <t>00/07-34-056-22W4/0</t>
  </si>
  <si>
    <t>00/10-35-056-22W4/2</t>
  </si>
  <si>
    <t>00/01-36-056-22W4/0</t>
  </si>
  <si>
    <t>02/01-36-056-22W4/0</t>
  </si>
  <si>
    <t>00/03-36-056-22W4/0</t>
  </si>
  <si>
    <t>02/03-36-056-22W4/0</t>
  </si>
  <si>
    <t>00/04-36-056-22W4/0</t>
  </si>
  <si>
    <t>02/04-36-056-22W4/0</t>
  </si>
  <si>
    <t>00/07-36-056-22W4/0</t>
  </si>
  <si>
    <t>00/11-36-056-22W4/2</t>
  </si>
  <si>
    <t>02/10-15-056-23W4/0</t>
  </si>
  <si>
    <t>02/06-25-056-23W4/0</t>
  </si>
  <si>
    <t>00/01-36-056-23W4/0</t>
  </si>
  <si>
    <t>00/13-36-056-23W4/3</t>
  </si>
  <si>
    <t>00/01-36-056-24W4/0</t>
  </si>
  <si>
    <t>02/04-07-057-20W4/0</t>
  </si>
  <si>
    <t>00/16-05-057-21W4/0</t>
  </si>
  <si>
    <t>00/04-07-057-21W4/0</t>
  </si>
  <si>
    <t>00/05-07-057-21W4/0</t>
  </si>
  <si>
    <t>00/12-07-057-21W4/0</t>
  </si>
  <si>
    <t>00/13-07-057-21W4/0</t>
  </si>
  <si>
    <t>02/13-07-057-21W4/0</t>
  </si>
  <si>
    <t>03/13-07-057-21W4/0</t>
  </si>
  <si>
    <t>00/01-08-057-21W4/2</t>
  </si>
  <si>
    <t>00/14-08-057-21W4/2</t>
  </si>
  <si>
    <t>02/11-16-057-21W4/0</t>
  </si>
  <si>
    <t>02/03-17-057-21W4/0</t>
  </si>
  <si>
    <t>04/03-17-057-21W4/0</t>
  </si>
  <si>
    <t>02/04-17-057-21W4/0</t>
  </si>
  <si>
    <t>03/04-17-057-21W4/0</t>
  </si>
  <si>
    <t>00/05-17-057-21W4/2</t>
  </si>
  <si>
    <t>00/07-17-057-21W4/2</t>
  </si>
  <si>
    <t>00/09-17-057-21W4/2</t>
  </si>
  <si>
    <t>00/11-17-057-21W4/2</t>
  </si>
  <si>
    <t>00/12-17-057-21W4/2</t>
  </si>
  <si>
    <t>02/12-17-057-21W4/0</t>
  </si>
  <si>
    <t>00/13-17-057-21W4/2</t>
  </si>
  <si>
    <t>00/01-18-057-21W4/0</t>
  </si>
  <si>
    <t>02/01-18-057-21W4/2</t>
  </si>
  <si>
    <t>00/03-18-057-21W4/0</t>
  </si>
  <si>
    <t>00/04-18-057-21W4/0</t>
  </si>
  <si>
    <t>02/04-18-057-21W4/0</t>
  </si>
  <si>
    <t>03/04-18-057-21W4/0</t>
  </si>
  <si>
    <t>00/07-18-057-21W4/0</t>
  </si>
  <si>
    <t>02/07-18-057-21W4/0</t>
  </si>
  <si>
    <t>02/09-18-057-21W4/0</t>
  </si>
  <si>
    <t>03/09-18-057-21W4/0</t>
  </si>
  <si>
    <t>00/13-18-057-21W4/0</t>
  </si>
  <si>
    <t>02/13-18-057-21W4/0</t>
  </si>
  <si>
    <t>03/13-18-057-21W4/0</t>
  </si>
  <si>
    <t>00/14-18-057-21W4/0</t>
  </si>
  <si>
    <t>02/16-18-057-21W4/0</t>
  </si>
  <si>
    <t>03/16-18-057-21W4/0</t>
  </si>
  <si>
    <t>00/13-19-057-21W4/0</t>
  </si>
  <si>
    <t>02/13-19-057-21W4/0</t>
  </si>
  <si>
    <t>03/13-19-057-21W4/0</t>
  </si>
  <si>
    <t>00/04-21-057-21W4/2</t>
  </si>
  <si>
    <t>02/10-21-057-21W4/0</t>
  </si>
  <si>
    <t>00/11-21-057-21W4/2</t>
  </si>
  <si>
    <t>02/12-21-057-21W4/0</t>
  </si>
  <si>
    <t>00/09-30-057-21W4/0</t>
  </si>
  <si>
    <t>00/14-30-057-21W4/0</t>
  </si>
  <si>
    <t>02/14-32-057-21W4/0</t>
  </si>
  <si>
    <t>02/01-01-057-22W4/0</t>
  </si>
  <si>
    <t>00/08-01-057-22W4/0</t>
  </si>
  <si>
    <t>00/09-01-057-22W4/0</t>
  </si>
  <si>
    <t>00/16-01-057-22W4/0</t>
  </si>
  <si>
    <t>00/01-02-057-22W4/0</t>
  </si>
  <si>
    <t>00/02-02-057-22W4/0</t>
  </si>
  <si>
    <t>02/02-02-057-22W4/0</t>
  </si>
  <si>
    <t>00/03-02-057-22W4/0</t>
  </si>
  <si>
    <t>02/03-02-057-22W4/0</t>
  </si>
  <si>
    <t>00/04-02-057-22W4/0</t>
  </si>
  <si>
    <t>02/04-02-057-22W4/0</t>
  </si>
  <si>
    <t>00/06-02-057-22W4/3</t>
  </si>
  <si>
    <t>00/07-02-057-22W4/0</t>
  </si>
  <si>
    <t>02/07-02-057-22W4/0</t>
  </si>
  <si>
    <t>03/09-02-057-22W4/0</t>
  </si>
  <si>
    <t>04/09-02-057-22W4/0</t>
  </si>
  <si>
    <t>00/11-02-057-22W4/0</t>
  </si>
  <si>
    <t>02/11-02-057-22W4/0</t>
  </si>
  <si>
    <t>00/12-02-057-22W4/0</t>
  </si>
  <si>
    <t>02/12-02-057-22W4/0</t>
  </si>
  <si>
    <t>03/16-02-057-22W4/0</t>
  </si>
  <si>
    <t>04/16-02-057-22W4/0</t>
  </si>
  <si>
    <t>00/15-04-057-22W4/2</t>
  </si>
  <si>
    <t>00/12-10-057-22W4/0</t>
  </si>
  <si>
    <t>00/04-11-057-22W4/2</t>
  </si>
  <si>
    <t>00/11-11-057-22W4/0</t>
  </si>
  <si>
    <t>02/11-11-057-22W4/0</t>
  </si>
  <si>
    <t>00/12-11-057-22W4/0</t>
  </si>
  <si>
    <t>02/12-11-057-22W4/0</t>
  </si>
  <si>
    <t>00/13-11-057-22W4/0</t>
  </si>
  <si>
    <t>00/05-13-057-22W4/0</t>
  </si>
  <si>
    <t>02/05-13-057-22W4/0</t>
  </si>
  <si>
    <t>00/08-13-057-22W4/0</t>
  </si>
  <si>
    <t>02/08-13-057-22W4/0</t>
  </si>
  <si>
    <t>00/01-14-057-22W4/0</t>
  </si>
  <si>
    <t>02/01-14-057-22W4/0</t>
  </si>
  <si>
    <t>00/03-14-057-22W4/2</t>
  </si>
  <si>
    <t>00/05-14-057-22W4/0</t>
  </si>
  <si>
    <t>02/05-14-057-22W4/0</t>
  </si>
  <si>
    <t>00/08-14-057-22W4/0</t>
  </si>
  <si>
    <t>02/08-14-057-22W4/0</t>
  </si>
  <si>
    <t>00/11-14-057-22W4/0</t>
  </si>
  <si>
    <t>02/11-14-057-22W4/0</t>
  </si>
  <si>
    <t>00/12-14-057-22W4/0</t>
  </si>
  <si>
    <t>02/12-14-057-22W4/0</t>
  </si>
  <si>
    <t>03/12-14-057-22W4/0</t>
  </si>
  <si>
    <t>00/15-14-057-22W4/0</t>
  </si>
  <si>
    <t>02/15-14-057-22W4/0</t>
  </si>
  <si>
    <t>00/16-14-057-22W4/0</t>
  </si>
  <si>
    <t>02/16-14-057-22W4/0</t>
  </si>
  <si>
    <t>00/02-15-057-22W4/0</t>
  </si>
  <si>
    <t>00/03-15-057-22W4/0</t>
  </si>
  <si>
    <t>00/06-15-057-22W4/0</t>
  </si>
  <si>
    <t>02/06-15-057-22W4/0</t>
  </si>
  <si>
    <t>00/07-15-057-22W4/0</t>
  </si>
  <si>
    <t>00/08-15-057-22W4/0</t>
  </si>
  <si>
    <t>02/08-15-057-22W4/0</t>
  </si>
  <si>
    <t>00/09-15-057-22W4/0</t>
  </si>
  <si>
    <t>02/09-15-057-22W4/0</t>
  </si>
  <si>
    <t>00/11-15-057-22W4/3</t>
  </si>
  <si>
    <t>02/11-15-057-22W4/0</t>
  </si>
  <si>
    <t>00/12-15-057-22W4/0</t>
  </si>
  <si>
    <t>02/12-15-057-22W4/0</t>
  </si>
  <si>
    <t>03/12-15-057-22W4/0</t>
  </si>
  <si>
    <t>00/16-15-057-22W4/0</t>
  </si>
  <si>
    <t>02/16-15-057-22W4/0</t>
  </si>
  <si>
    <t>00/01-19-057-22W4/0</t>
  </si>
  <si>
    <t>02/01-19-057-22W4/2</t>
  </si>
  <si>
    <t>00/07-19-057-22W4/0</t>
  </si>
  <si>
    <t>03/08-19-057-22W4/0</t>
  </si>
  <si>
    <t>04/08-19-057-22W4/0</t>
  </si>
  <si>
    <t>00/13-19-057-22W4/0</t>
  </si>
  <si>
    <t>03/13-19-057-22W4/0</t>
  </si>
  <si>
    <t>02/14-19-057-22W4/0</t>
  </si>
  <si>
    <t>03/14-19-057-22W4/0</t>
  </si>
  <si>
    <t>00/02-21-057-22W4/0</t>
  </si>
  <si>
    <t>02/02-21-057-22W4/0</t>
  </si>
  <si>
    <t>02/04-21-057-22W4/2</t>
  </si>
  <si>
    <t>00/05-21-057-22W4/0</t>
  </si>
  <si>
    <t>02/05-21-057-22W4/0</t>
  </si>
  <si>
    <t>00/07-21-057-22W4/0</t>
  </si>
  <si>
    <t>02/07-21-057-22W4/0</t>
  </si>
  <si>
    <t>00/08-21-057-22W4/0</t>
  </si>
  <si>
    <t>00/11-21-057-22W4/4</t>
  </si>
  <si>
    <t>00/13-21-057-22W4/0</t>
  </si>
  <si>
    <t>02/13-21-057-22W4/0</t>
  </si>
  <si>
    <t>00/14-21-057-22W4/0</t>
  </si>
  <si>
    <t>02/14-21-057-22W4/0</t>
  </si>
  <si>
    <t>00/15-21-057-22W4/0</t>
  </si>
  <si>
    <t>02/15-21-057-22W4/0</t>
  </si>
  <si>
    <t>03/15-21-057-22W4/0</t>
  </si>
  <si>
    <t>00/16-21-057-22W4/0</t>
  </si>
  <si>
    <t>00/07-23-057-22W4/0</t>
  </si>
  <si>
    <t>00/10-23-057-22W4/2</t>
  </si>
  <si>
    <t>00/11-23-057-22W4/0</t>
  </si>
  <si>
    <t>00/14-23-057-22W4/0</t>
  </si>
  <si>
    <t>00/16-23-057-22W4/0</t>
  </si>
  <si>
    <t>00/04-24-057-22W4/0</t>
  </si>
  <si>
    <t>02/04-24-057-22W4/0</t>
  </si>
  <si>
    <t>00/09-24-057-22W4/2</t>
  </si>
  <si>
    <t>03/16-24-057-22W4/0</t>
  </si>
  <si>
    <t>00/11-26-057-22W4/0</t>
  </si>
  <si>
    <t>02/11-26-057-22W4/0</t>
  </si>
  <si>
    <t>00/12-26-057-22W4/0</t>
  </si>
  <si>
    <t>02/12-26-057-22W4/0</t>
  </si>
  <si>
    <t>02/04-28-057-22W4/0</t>
  </si>
  <si>
    <t>00/05-28-057-22W4/0</t>
  </si>
  <si>
    <t>02/05-28-057-22W4/0</t>
  </si>
  <si>
    <t>03/05-28-057-22W4/0</t>
  </si>
  <si>
    <t>00/06-28-057-22W4/0</t>
  </si>
  <si>
    <t>02/06-28-057-22W4/0</t>
  </si>
  <si>
    <t>02/07-28-057-22W4/0</t>
  </si>
  <si>
    <t>03/07-28-057-22W4/0</t>
  </si>
  <si>
    <t>04/07-28-057-22W4/0</t>
  </si>
  <si>
    <t>00/08-28-057-22W4/0</t>
  </si>
  <si>
    <t>02/08-28-057-22W4/0</t>
  </si>
  <si>
    <t>00/09-28-057-22W4/0</t>
  </si>
  <si>
    <t>00/10-28-057-22W4/0</t>
  </si>
  <si>
    <t>02/10-28-057-22W4/0</t>
  </si>
  <si>
    <t>03/10-28-057-22W4/0</t>
  </si>
  <si>
    <t>00/11-28-057-22W4/0</t>
  </si>
  <si>
    <t>02/11-28-057-22W4/0</t>
  </si>
  <si>
    <t>00/13-28-057-22W4/0</t>
  </si>
  <si>
    <t>02/13-28-057-22W4/0</t>
  </si>
  <si>
    <t>00/01-29-057-22W4/2</t>
  </si>
  <si>
    <t>02/01-29-057-22W4/0</t>
  </si>
  <si>
    <t>00/02-29-057-22W4/0</t>
  </si>
  <si>
    <t>02/02-29-057-22W4/0</t>
  </si>
  <si>
    <t>00/04-29-057-22W4/0</t>
  </si>
  <si>
    <t>00/05-29-057-22W4/0</t>
  </si>
  <si>
    <t>02/05-29-057-22W4/0</t>
  </si>
  <si>
    <t>03/05-29-057-22W4/0</t>
  </si>
  <si>
    <t>02/10-29-057-22W4/0</t>
  </si>
  <si>
    <t>03/10-29-057-22W4/0</t>
  </si>
  <si>
    <t>00/11-29-057-22W4/0</t>
  </si>
  <si>
    <t>00/12-29-057-22W4/0</t>
  </si>
  <si>
    <t>02/12-29-057-22W4/0</t>
  </si>
  <si>
    <t>00/13-29-057-22W4/0</t>
  </si>
  <si>
    <t>02/13-29-057-22W4/0</t>
  </si>
  <si>
    <t>00/15-29-057-22W4/0</t>
  </si>
  <si>
    <t>02/15-29-057-22W4/0</t>
  </si>
  <si>
    <t>00/02-30-057-22W4/0</t>
  </si>
  <si>
    <t>02/02-30-057-22W4/0</t>
  </si>
  <si>
    <t>00/03-30-057-22W4/0</t>
  </si>
  <si>
    <t>02/03-30-057-22W4/0</t>
  </si>
  <si>
    <t>00/06-30-057-22W4/0</t>
  </si>
  <si>
    <t>02/06-30-057-22W4/0</t>
  </si>
  <si>
    <t>03/06-30-057-22W4/0</t>
  </si>
  <si>
    <t>00/07-30-057-22W4/0</t>
  </si>
  <si>
    <t>00/10-30-057-22W4/2</t>
  </si>
  <si>
    <t>00/11-30-057-22W4/0</t>
  </si>
  <si>
    <t>02/11-30-057-22W4/0</t>
  </si>
  <si>
    <t>03/11-30-057-22W4/0</t>
  </si>
  <si>
    <t>02/12-30-057-22W4/0</t>
  </si>
  <si>
    <t>00/13-30-057-22W4/0</t>
  </si>
  <si>
    <t>00/14-30-057-22W4/0</t>
  </si>
  <si>
    <t>00/15-30-057-22W4/0</t>
  </si>
  <si>
    <t>02/01-32-057-22W4/0</t>
  </si>
  <si>
    <t>00/02-32-057-22W4/0</t>
  </si>
  <si>
    <t>02/02-32-057-22W4/0</t>
  </si>
  <si>
    <t>03/02-32-057-22W4/0</t>
  </si>
  <si>
    <t>00/04-32-057-22W4/0</t>
  </si>
  <si>
    <t>02/04-32-057-22W4/0</t>
  </si>
  <si>
    <t>00/05-32-057-22W4/2</t>
  </si>
  <si>
    <t>02/05-32-057-22W4/0</t>
  </si>
  <si>
    <t>03/05-32-057-22W4/0</t>
  </si>
  <si>
    <t>00/10-32-057-22W4/3</t>
  </si>
  <si>
    <t>00/12-32-057-22W4/0</t>
  </si>
  <si>
    <t>02/12-32-057-22W4/0</t>
  </si>
  <si>
    <t>00/13-32-057-22W4/0</t>
  </si>
  <si>
    <t>02/13-32-057-22W4/0</t>
  </si>
  <si>
    <t>00/15-32-057-22W4/0</t>
  </si>
  <si>
    <t>02/15-32-057-22W4/0</t>
  </si>
  <si>
    <t>00/16-32-057-22W4/0</t>
  </si>
  <si>
    <t>02/16-32-057-22W4/0</t>
  </si>
  <si>
    <t>00/01-33-057-22W4/0</t>
  </si>
  <si>
    <t>00/04-33-057-22W4/0</t>
  </si>
  <si>
    <t>02/04-33-057-22W4/0</t>
  </si>
  <si>
    <t>00/06-33-057-22W4/0</t>
  </si>
  <si>
    <t>00/08-33-057-22W4/0</t>
  </si>
  <si>
    <t>02/08-33-057-22W4/0</t>
  </si>
  <si>
    <t>03/08-33-057-22W4/0</t>
  </si>
  <si>
    <t>00/10-33-057-22W4/0</t>
  </si>
  <si>
    <t>03/10-34-057-22W4/4</t>
  </si>
  <si>
    <t>02/06-36-057-22W4/0</t>
  </si>
  <si>
    <t>00/08-06-057-23W4/0</t>
  </si>
  <si>
    <t>00/07-12-057-23W4/2</t>
  </si>
  <si>
    <t>00/10-22-057-23W4/2</t>
  </si>
  <si>
    <t>00/01-25-057-23W4/0</t>
  </si>
  <si>
    <t>00/03-25-057-23W4/0</t>
  </si>
  <si>
    <t>02/03-25-057-23W4/0</t>
  </si>
  <si>
    <t>02/06-25-057-23W4/0</t>
  </si>
  <si>
    <t>00/10-25-057-23W4/0</t>
  </si>
  <si>
    <t>00/11-25-057-23W4/0</t>
  </si>
  <si>
    <t>02/11-25-057-23W4/0</t>
  </si>
  <si>
    <t>03/11-25-057-23W4/0</t>
  </si>
  <si>
    <t>00/13-25-057-23W4/0</t>
  </si>
  <si>
    <t>00/14-25-057-23W4/0</t>
  </si>
  <si>
    <t>00/15-25-057-23W4/0</t>
  </si>
  <si>
    <t>02/15-25-057-23W4/0</t>
  </si>
  <si>
    <t>03/15-25-057-23W4/0</t>
  </si>
  <si>
    <t>04/15-25-057-23W4/0</t>
  </si>
  <si>
    <t>00/16-25-057-23W4/0</t>
  </si>
  <si>
    <t>00/10-31-057-23W4/0</t>
  </si>
  <si>
    <t>00/04-34-057-23W4/2</t>
  </si>
  <si>
    <t>00/06-34-057-23W4/3</t>
  </si>
  <si>
    <t>02/07-03-058-22W4/0</t>
  </si>
  <si>
    <t>00/12-03-058-22W4/0</t>
  </si>
  <si>
    <t>00/16-04-058-22W4/3</t>
  </si>
  <si>
    <t>00/02-05-058-22W4/0</t>
  </si>
  <si>
    <t>02/02-05-058-22W4/0</t>
  </si>
  <si>
    <t>00/04-05-058-22W4/0</t>
  </si>
  <si>
    <t>02/04-05-058-22W4/0</t>
  </si>
  <si>
    <t>00/05-05-058-22W4/0</t>
  </si>
  <si>
    <t>02/05-05-058-22W4/0</t>
  </si>
  <si>
    <t>00/07-05-058-22W4/0</t>
  </si>
  <si>
    <t>02/07-05-058-22W4/0</t>
  </si>
  <si>
    <t>03/07-05-058-22W4/0</t>
  </si>
  <si>
    <t>00/02-06-058-22W4/0</t>
  </si>
  <si>
    <t>02/02-06-058-22W4/0</t>
  </si>
  <si>
    <t>00/05-06-058-22W4/0</t>
  </si>
  <si>
    <t>02/05-06-058-22W4/0</t>
  </si>
  <si>
    <t>03/05-06-058-22W4/0</t>
  </si>
  <si>
    <t>02/06-06-058-22W4/0</t>
  </si>
  <si>
    <t>03/06-06-058-22W4/0</t>
  </si>
  <si>
    <t>02/07-06-058-22W4/0</t>
  </si>
  <si>
    <t>03/07-06-058-22W4/0</t>
  </si>
  <si>
    <t>00/13-06-058-22W4/0</t>
  </si>
  <si>
    <t>02/13-06-058-22W4/0</t>
  </si>
  <si>
    <t>00/14-06-058-22W4/0</t>
  </si>
  <si>
    <t>02/14-06-058-22W4/0</t>
  </si>
  <si>
    <t>00/15-06-058-22W4/0</t>
  </si>
  <si>
    <t>02/15-06-058-22W4/0</t>
  </si>
  <si>
    <t>00/16-06-058-22W4/0</t>
  </si>
  <si>
    <t>02/16-06-058-22W4/0</t>
  </si>
  <si>
    <t>00/14-08-058-22W4/2</t>
  </si>
  <si>
    <t>02/14-08-058-22W4/0</t>
  </si>
  <si>
    <t>02/14-09-058-22W4/2</t>
  </si>
  <si>
    <t>02/09-12-058-22W4/2</t>
  </si>
  <si>
    <t>02/03-28-058-22W4/0</t>
  </si>
  <si>
    <t>00/01-01-058-23W4/0</t>
  </si>
  <si>
    <t>02/01-01-058-23W4/0</t>
  </si>
  <si>
    <t>00/02-01-058-23W4/0</t>
  </si>
  <si>
    <t>00/05-01-058-23W4/0</t>
  </si>
  <si>
    <t>02/05-01-058-23W4/0</t>
  </si>
  <si>
    <t>03/05-01-058-23W4/0</t>
  </si>
  <si>
    <t>02/06-01-058-23W4/0</t>
  </si>
  <si>
    <t>03/06-01-058-23W4/0</t>
  </si>
  <si>
    <t>00/08-01-058-23W4/0</t>
  </si>
  <si>
    <t>02/08-01-058-23W4/0</t>
  </si>
  <si>
    <t>00/09-01-058-23W4/0</t>
  </si>
  <si>
    <t>02/09-01-058-23W4/0</t>
  </si>
  <si>
    <t>00/10-01-058-23W4/0</t>
  </si>
  <si>
    <t>02/10-01-058-23W4/0</t>
  </si>
  <si>
    <t>00/11-01-058-23W4/0</t>
  </si>
  <si>
    <t>02/11-01-058-23W4/0</t>
  </si>
  <si>
    <t>00/12-01-058-23W4/0</t>
  </si>
  <si>
    <t>02/12-01-058-23W4/0</t>
  </si>
  <si>
    <t>00/06-03-058-23W4/2</t>
  </si>
  <si>
    <t>00/15-06-058-23W4/0</t>
  </si>
  <si>
    <t>00/06-09-058-23W4/0</t>
  </si>
  <si>
    <t>00/12-09-058-23W4/0</t>
  </si>
  <si>
    <t>00/02-10-058-23W4/0</t>
  </si>
  <si>
    <t>02/02-10-058-23W4/0</t>
  </si>
  <si>
    <t>00/03-10-058-23W4/0</t>
  </si>
  <si>
    <t>02/03-10-058-23W4/0</t>
  </si>
  <si>
    <t>00/04-10-058-23W4/0</t>
  </si>
  <si>
    <t>02/04-10-058-23W4/0</t>
  </si>
  <si>
    <t>00/06-10-058-23W4/3</t>
  </si>
  <si>
    <t>00/07-10-058-23W4/0</t>
  </si>
  <si>
    <t>02/07-10-058-23W4/0</t>
  </si>
  <si>
    <t>00/10-10-058-23W4/0</t>
  </si>
  <si>
    <t>02/10-10-058-23W4/0</t>
  </si>
  <si>
    <t>00/15-10-058-23W4/0</t>
  </si>
  <si>
    <t>02/15-10-058-23W4/0</t>
  </si>
  <si>
    <t>00/02-11-058-23W4/0</t>
  </si>
  <si>
    <t>02/02-11-058-23W4/0</t>
  </si>
  <si>
    <t>00/03-11-058-23W4/0</t>
  </si>
  <si>
    <t>02/03-11-058-23W4/0</t>
  </si>
  <si>
    <t>02/04-11-058-23W4/0</t>
  </si>
  <si>
    <t>03/04-11-058-23W4/0</t>
  </si>
  <si>
    <t>00/06-11-058-23W4/0</t>
  </si>
  <si>
    <t>00/07-11-058-23W4/0</t>
  </si>
  <si>
    <t>02/07-11-058-23W4/0</t>
  </si>
  <si>
    <t>03/07-11-058-23W4/0</t>
  </si>
  <si>
    <t>00/09-11-058-23W4/0</t>
  </si>
  <si>
    <t>02/09-11-058-23W4/0</t>
  </si>
  <si>
    <t>00/16-11-058-23W4/0</t>
  </si>
  <si>
    <t>02/16-11-058-23W4/0</t>
  </si>
  <si>
    <t>00/01-12-058-23W4/0</t>
  </si>
  <si>
    <t>02/01-12-058-23W4/0</t>
  </si>
  <si>
    <t>00/02-12-058-23W4/0</t>
  </si>
  <si>
    <t>03/04-12-058-23W4/0</t>
  </si>
  <si>
    <t>04/04-12-058-23W4/0</t>
  </si>
  <si>
    <t>03/05-12-058-23W4/0</t>
  </si>
  <si>
    <t>04/05-12-058-23W4/0</t>
  </si>
  <si>
    <t>02/07-12-058-23W4/2</t>
  </si>
  <si>
    <t>00/08-12-058-23W4/0</t>
  </si>
  <si>
    <t>02/08-12-058-23W4/0</t>
  </si>
  <si>
    <t>00/13-12-058-23W4/0</t>
  </si>
  <si>
    <t>02/13-12-058-23W4/0</t>
  </si>
  <si>
    <t>00/14-12-058-23W4/0</t>
  </si>
  <si>
    <t>02/14-12-058-23W4/0</t>
  </si>
  <si>
    <t>03/14-12-058-23W4/0</t>
  </si>
  <si>
    <t>04/15-12-058-23W4/0</t>
  </si>
  <si>
    <t>05/15-12-058-23W4/0</t>
  </si>
  <si>
    <t>03/16-12-058-23W4/0</t>
  </si>
  <si>
    <t>04/16-12-058-23W4/0</t>
  </si>
  <si>
    <t>00/05-14-058-23W4/0</t>
  </si>
  <si>
    <t>00/05-15-058-23W4/0</t>
  </si>
  <si>
    <t>02/05-15-058-23W4/0</t>
  </si>
  <si>
    <t>00/06-15-058-23W4/0</t>
  </si>
  <si>
    <t>02/06-15-058-23W4/0</t>
  </si>
  <si>
    <t>00/01-16-058-23W4/0</t>
  </si>
  <si>
    <t>00/01-19-058-23W4/0</t>
  </si>
  <si>
    <t>00/16-19-058-23W4/0</t>
  </si>
  <si>
    <t>02/16-19-058-23W4/0</t>
  </si>
  <si>
    <t>00/03-20-058-23W4/0</t>
  </si>
  <si>
    <t>00/06-20-058-23W4/0</t>
  </si>
  <si>
    <t>00/06-21-058-23W4/2</t>
  </si>
  <si>
    <t>00/16-21-058-23W4/2</t>
  </si>
  <si>
    <t>00/04-22-058-23W4/0</t>
  </si>
  <si>
    <t>00/05-22-058-23W4/6</t>
  </si>
  <si>
    <t>00/10-26-058-23W4/2</t>
  </si>
  <si>
    <t>00/02-28-058-23W4/0</t>
  </si>
  <si>
    <t>00/07-28-058-23W4/0</t>
  </si>
  <si>
    <t>00/08-28-058-23W4/3</t>
  </si>
  <si>
    <t>00/08-12-058-24W4/4</t>
  </si>
  <si>
    <t>00/08-15-058-24W4/0</t>
  </si>
  <si>
    <t>00/02-16-058-24W4/0</t>
  </si>
  <si>
    <t>00/16-23-058-24W4/0</t>
  </si>
  <si>
    <t>00/12-24-058-24W4/0</t>
  </si>
  <si>
    <t>00/14-24-058-24W4/2</t>
  </si>
  <si>
    <t>00/02-26-058-24W4/2</t>
  </si>
  <si>
    <t>00/06-26-058-24W4/0</t>
  </si>
  <si>
    <t>00/08-27-058-24W4/0</t>
  </si>
  <si>
    <t>02/08-27-058-24W4/2</t>
  </si>
  <si>
    <t>00/14-27-058-24W4/3</t>
  </si>
  <si>
    <t>00/05-07-059-23W4/2</t>
  </si>
  <si>
    <t>00/13-08-059-23W4/0</t>
  </si>
  <si>
    <t>00/11-18-059-23W4/0</t>
  </si>
  <si>
    <t>00/08-19-059-23W4/3</t>
  </si>
  <si>
    <t>02/08-09-059-24W4/0</t>
  </si>
  <si>
    <t>02/06-10-059-24W4/0</t>
  </si>
  <si>
    <t>00/08-10-059-24W4/0</t>
  </si>
  <si>
    <t>B0002774</t>
  </si>
  <si>
    <t>B0002883</t>
  </si>
  <si>
    <t>B0002670</t>
  </si>
  <si>
    <t>B0002727</t>
  </si>
  <si>
    <t>Suspended Gas since Sep-17 (1 zone), DH compl due by 30-Sep-2028 ($16,500)</t>
  </si>
  <si>
    <t>Suspended Oil since May-21 (1 zone), DH compl due by 31-May-2032 ($33,600)</t>
  </si>
  <si>
    <t>Suspended Oil since May-21 (1 zone), DH compl due by 31-May-2032 ($32,200)</t>
  </si>
  <si>
    <t>Abandoned (30-Nov-19), Gas</t>
  </si>
  <si>
    <t>Producing Service (service well, 1 zone, SCVF)</t>
  </si>
  <si>
    <t>Suspended Oil since Feb-14 (1 zone), DH compl overdue ($25,000)</t>
  </si>
  <si>
    <t>Abandoned (26-Sep-08), D&amp;A</t>
  </si>
  <si>
    <t>Suspended Oil since Jul-20 (1 zone), DH compl due by 31-Jul-2031 ($30,800)</t>
  </si>
  <si>
    <t>Suspended Oil since Oct-17 (1 zone), DH compl due by 31-Oct-2028 ($30,800)</t>
  </si>
  <si>
    <t>Suspended Oil since May-21 (1 zone), DH compl due by 31-May-2032 ($30,800)</t>
  </si>
  <si>
    <t>Suspended Oil since Feb-25 (1 zone), DH compl due by 28-Feb-2036 ($27,900)</t>
  </si>
  <si>
    <t>Suspended Oil since Mar-25 (1 zone), DH compl due by 31-Mar-2036 ($30,800)</t>
  </si>
  <si>
    <t>Suspended Oil since May-21 (1 zone), DH compl due by 31-May-2032 ($27,900)</t>
  </si>
  <si>
    <t>Suspended Oil since Feb-25 (1 zone), DH compl due by 28-Feb-2036 ($29,400)</t>
  </si>
  <si>
    <t>Abandoned (22-Mar-12), Not Completed</t>
  </si>
  <si>
    <t>Suspended Oil since May-21 (1 zone), DH compl due by 31-May-2032 ($29,400)</t>
  </si>
  <si>
    <t>Suspended Oil since Jan-25 (1 zone), DH compl due by 31-Jan-2036 ($29,400)</t>
  </si>
  <si>
    <t>Suspended Oil since Oct-24 (1 zone), DH compl due by 31-Oct-2035 ($29,400)</t>
  </si>
  <si>
    <t>Suspended Oil since Jan-17 (1 zone, remedial repair), DH compl due by 31-Jan-2028 ($33,400)</t>
  </si>
  <si>
    <t>Producing Oil (3boe/d, decline=17.8%, 1 zone)</t>
  </si>
  <si>
    <t>Suspended Oil since Jul-20 (1 zone), DH compl due by 31-Jul-2031 ($32,200)</t>
  </si>
  <si>
    <t>Suspended Oil since Mar-25 (1 zone), DH compl due by 31-Mar-2036 ($32,200)</t>
  </si>
  <si>
    <t>Suspended Gas since Sep-23 (3 zones, remedial repair), DH compl due by 30-Sep-2034 ($20,600), PL susp in 2025 ($5,700)</t>
  </si>
  <si>
    <t>Suspended Gas since Mar-12 (1 zone), DH compl overdue, ABC ($17,900), PL susp in 2025 ($8,400)</t>
  </si>
  <si>
    <t>Abandoned (28-Nov-17), Gas</t>
  </si>
  <si>
    <t>Abandoned (08-Oct-05), Not Completed</t>
  </si>
  <si>
    <t>Abandoned (24-Sep-24), Gas</t>
  </si>
  <si>
    <t>Suspended Gas since Mar-17 (1 zone), DH compl due by 31-Mar-2028 ($16,500), PL susp in 2025 ($5,100)</t>
  </si>
  <si>
    <t>Suspended Gas since Aug-15 (1 zone), DH compl due by 31-Aug-2026 ($17,900)</t>
  </si>
  <si>
    <t>Suspended Gas since Sep-10 (1 zone), DH compl overdue, ABC ($16,500), PL susp in 2025 ($30,700)</t>
  </si>
  <si>
    <t>Abandoned (12-Oct-11), Gas</t>
  </si>
  <si>
    <t>Suspended Gas since May-09 (1 zone), DH compl overdue, ABC ($15,100)</t>
  </si>
  <si>
    <t>Suspended Oil since May-24 (1 zone), DH compl due by 31-May-2035 ($30,800)</t>
  </si>
  <si>
    <t>Producing Oil (4.4boe/d, decline=25.2%, 1 zone)</t>
  </si>
  <si>
    <t>Suspended Oil since Aug-24 (1 zone, SCVF), DH compl due by 31-Aug-2035 ($32,300)</t>
  </si>
  <si>
    <t>Producing Oil (4.5boe/d, decline=26.3%, 1 zone, SCVF)</t>
  </si>
  <si>
    <t>Suspended Oil since Dec-24 (1 zone, SCVF), DH compl due by 31-Dec-2035 ($30,800)</t>
  </si>
  <si>
    <t>Producing Oil (3.1boe/d, decline=4.4%, 1 zone)</t>
  </si>
  <si>
    <t>Producing Oil (5.6boe/d, decline=15.5%, 1 zone)</t>
  </si>
  <si>
    <t>Suspended Gas since Jul-12 (1 zone), DH compl overdue, ABC ($20,500)</t>
  </si>
  <si>
    <t>Abandoned (21-Feb-24), Gas</t>
  </si>
  <si>
    <t>Abandoned (22-Jul-13), Gas</t>
  </si>
  <si>
    <t>Suspended Gas since Dec-15 (2 zones), DH compl due by 31-Dec-2026 ($40,500), PL susp in 2025 ($6,100)</t>
  </si>
  <si>
    <t>Suspended (compliant 03-Oct-01), assume no tbg, ready for cut and cap</t>
  </si>
  <si>
    <t>Abandoned (08-Feb-10), Gas</t>
  </si>
  <si>
    <t>Producing Oil (4.6boe/d, decline=18.9%, 1 zone)</t>
  </si>
  <si>
    <t>Abandoned (08-Feb-95), Oil</t>
  </si>
  <si>
    <t>Producing Oil (7.4boe/d, decline=8.5%, 1 zone, remedial repair)</t>
  </si>
  <si>
    <t>Producing Oil (9.6boe/d, decline=9.2%, 1 zone, remedial repair)</t>
  </si>
  <si>
    <t>Producing Oil (4.7boe/d, decline=15%, 1 zone, remedial repair)</t>
  </si>
  <si>
    <t>Producing Oil (7.3boe/d, decline=9.8%, 1 zone, SCVF)</t>
  </si>
  <si>
    <t>Producing Oil (10.6boe/d, decline=11.4%, 1 zone, SCVF)</t>
  </si>
  <si>
    <t>Producing Oil (8.3boe/d, decline=2.1%, 1 zone, SCVF)</t>
  </si>
  <si>
    <t>Suspended Oil since Jan-14 (1 zone, SCVF), DH compl overdue ($22,900)</t>
  </si>
  <si>
    <t>Suspended Oil since Jun-14 (1 zone, remedial repair), DH compl due by 30-Jun-2025 ($33,400)</t>
  </si>
  <si>
    <t>Suspended Gas since May-23 (1 zone), DH compl due by 31-May-2034 ($16,500), PL susp in 2025 ($30,700)</t>
  </si>
  <si>
    <t>Producing Oil (2.1boe/d, decline=15.6%, 1 zone)</t>
  </si>
  <si>
    <t>Producing Oil (4.5boe/d, decline=13.2%, 1 zone)</t>
  </si>
  <si>
    <t>Producing Oil (3.4boe/d, decline=13.2%, 1 zone)</t>
  </si>
  <si>
    <t>Producing Oil (5.3boe/d, decline=8.4%, 1 zone)</t>
  </si>
  <si>
    <t>Suspended Oil since Apr-14 (1 zone, remedial repair), DH compl overdue ($33,400), PL susp in 2025 ($14,100)</t>
  </si>
  <si>
    <t>Suspended Oil since Jun-14 (1 zone, remedial repair), DH compl due by 30-Jun-2025 ($26,200), PL susp in 2025 ($7,600)</t>
  </si>
  <si>
    <t>Suspended Oil since Jun-14 (1 zone, SCVF), DH compl due by 30-Jun-2025 ($15,900), PL susp in 2025 ($8,000)</t>
  </si>
  <si>
    <t>Suspended Oil since Apr-14 (2 zones, remedial repair), DH compl overdue ($35,600), PL susp in 2025 ($7,600)</t>
  </si>
  <si>
    <t>Abandoned (10-Sep-19), Not Completed</t>
  </si>
  <si>
    <t>Suspended Oil since Dec-11 (1 zone, remedial repair), DH compl overdue, ABC ($26,100), PL susp in 2025 ($7,600)</t>
  </si>
  <si>
    <t>Producing Oil (3boe/d, decline=2.3%, 1 zone)</t>
  </si>
  <si>
    <t>Producing Oil (2.1boe/d, decline=36.6%, 1 zone)</t>
  </si>
  <si>
    <t>Suspended Oil since Jul-20 (1 zone, remedial repair), DH compl due by 31-Jul-2031 ($5,700), assume no tbg</t>
  </si>
  <si>
    <t>Suspended Oil since May-17 (1 zone), DH compl due by 31-May-2028 ($27,900)</t>
  </si>
  <si>
    <t>Suspended Oil since Jan-18 (1 zone), DH compl due by 31-Jan-2029 ($26,600)</t>
  </si>
  <si>
    <t>Suspended Oil since Feb-25 (1 zone), DH compl due by 28-Feb-2036 ($30,800)</t>
  </si>
  <si>
    <t>Suspended Oil since Aug-24 (1 zone), DH compl due by 31-Aug-2035 ($33,600)</t>
  </si>
  <si>
    <t>Suspended Oil since Aug-19 (1 zone), DH compl due by 31-Aug-2030 ($33,600)</t>
  </si>
  <si>
    <t>Suspended Oil since Aug-24 (1 zone), DH compl due by 31-Aug-2035 ($30,800)</t>
  </si>
  <si>
    <t>Suspended Oil since Apr-21 (1 zone), DH compl due by 30-Apr-2032 ($32,200)</t>
  </si>
  <si>
    <t>Suspended Oil since May-20 (1 zone), DH compl due by 31-May-2031 ($29,400)</t>
  </si>
  <si>
    <t>Suspended Oil since Dec-19 (1 zone), DH compl due by 31-Dec-2030 ($30,800)</t>
  </si>
  <si>
    <t>Suspended Oil since Apr-21 (1 zone), DH compl due by 30-Apr-2032 ($30,800)</t>
  </si>
  <si>
    <t>Suspended Oil since Apr-20 (1 zone, remedial repair), DH compl due by 30-Apr-2031 ($40,500)</t>
  </si>
  <si>
    <t>Suspended Oil since Mar-25 (1 zone, SCVF), DH compl due by 31-Mar-2036 ($26,000)</t>
  </si>
  <si>
    <t>Producing Oil (3.7boe/d, decline=7.7%, 1 zone, SCVF)</t>
  </si>
  <si>
    <t>Suspended Oil since May-21 (1 zone, remedial repair), DH compl due by 31-May-2032 ($20,900)</t>
  </si>
  <si>
    <t>Suspended (compliant 13-Aug-07), assume no tbg, ready for cut and cap</t>
  </si>
  <si>
    <t>Suspended Oil since Dec-10 (1 zone, SCVF), DH compl overdue, ABC ($14,200), PL susp in 2025 ($5,100)</t>
  </si>
  <si>
    <t>Suspended Oil since Sep-15 (1 zone), DH compl due by 30-Sep-2026 ($19,300)</t>
  </si>
  <si>
    <t>Abandoned (08-Oct-96), Oil</t>
  </si>
  <si>
    <t>Abandoned (21-Sep-00), Oil</t>
  </si>
  <si>
    <t>Suspended Gas (compliant 18-Jan-18), assume no tbg, ready for cut and cap</t>
  </si>
  <si>
    <t>Producing Oil (8.6boe/d, decline=4.3%, 1 zone, SCVF)</t>
  </si>
  <si>
    <t>Producing Oil (6.5boe/d, decline=15.1%, 1 zone, SCVF)</t>
  </si>
  <si>
    <t>Producing Oil (8.9boe/d, decline=20.1%, 1 zone)</t>
  </si>
  <si>
    <t>Producing Oil (8.7boe/d, decline=9%, 1 zone)</t>
  </si>
  <si>
    <t>Suspended Gas since Jul-16 (1 zone), DH compl due by 31-Jul-2027 ($17,900)</t>
  </si>
  <si>
    <t>Producing Oil (1.9boe/d, decline=22.5%, 1 zone, SCVF)</t>
  </si>
  <si>
    <t>Producing Oil (2.2boe/d, decline=18.8%, 1 zone, SCVF)</t>
  </si>
  <si>
    <t>Producing Oil (3.4boe/d, decline=4.5%, 1 zone, SCVF)</t>
  </si>
  <si>
    <t>Producing Oil (4boe/d, decline=4.7%, 1 zone, SCVF)</t>
  </si>
  <si>
    <t>Producing Oil (2.6boe/d, decline=4.5%, 1 zone, SCVF)</t>
  </si>
  <si>
    <t>Suspended Oil since Jan-25 (1 zone, SCVF), DH compl due by 31-Jan-2036 ($32,200)</t>
  </si>
  <si>
    <t>Suspended Gas since Oct-12 (2 zones), DH compl overdue, ABC ($27,800), PL susp in 2025 ($11,000)</t>
  </si>
  <si>
    <t>Suspended Oil since May-25 (1 zone, SCVF), DH compl due by 31-May-2036 ($33,800)</t>
  </si>
  <si>
    <t>Producing Oil (3.5boe/d, decline=14%, 1 zone, SCVF)</t>
  </si>
  <si>
    <t>Producing Oil (3.8boe/d, decline=4.5%, 1 zone, SCVF)</t>
  </si>
  <si>
    <t>Producing Oil (3.5boe/d, decline=4.7%, 1 zone, SCVF)</t>
  </si>
  <si>
    <t>Producing Oil (1.9boe/d, decline=20.9%, 1 zone, SCVF)</t>
  </si>
  <si>
    <t>Producing Oil (1.8boe/d, decline=20%, 1 zone, SCVF)</t>
  </si>
  <si>
    <t>Producing Oil (4.7boe/d, decline=4.7%, 1 zone, SCVF)</t>
  </si>
  <si>
    <t>Suspended Oil since Jan-25 (1 zone, SCVF), DH compl due by 31-Jan-2036 ($30,700)</t>
  </si>
  <si>
    <t>Producing Oil (2.3boe/d, decline=4.6%, 1 zone, SCVF)</t>
  </si>
  <si>
    <t>Producing Oil (1.1boe/d, decline=11.5%, 1 zone, SCVF)</t>
  </si>
  <si>
    <t>Abandoned (11-Oct-11), Gas</t>
  </si>
  <si>
    <t>Abandoned (08-Feb-03), Gas</t>
  </si>
  <si>
    <t>Abandoned (25-Sep-24), Gas</t>
  </si>
  <si>
    <t>Suspended Oil since Aug-24 (1 zone), DH compl due by 31-Aug-2035 ($32,200)</t>
  </si>
  <si>
    <t>Suspended Oil since Nov-13 (1 zone), DH compl overdue ($25,000)</t>
  </si>
  <si>
    <t>Producing Oil (2.6boe/d, decline=8.2%, 1 zone)</t>
  </si>
  <si>
    <t>Producing Oil (3boe/d, decline=10.3%, 1 zone)</t>
  </si>
  <si>
    <t>Producing Oil (2.8boe/d, decline=10.4%, 1 zone)</t>
  </si>
  <si>
    <t>Producing Oil (1boe/d, decline=14.5%, 1 zone)</t>
  </si>
  <si>
    <t>Suspended Oil since Dec-21 (1 zone), DH compl due by 31-Dec-2032 ($30,800)</t>
  </si>
  <si>
    <t>Suspended Oil since Jul-17 (1 zone), DH compl due by 31-Jul-2028 ($23,700)</t>
  </si>
  <si>
    <t>Suspended Oil since Jan-24 (1 zone), DH compl due by 31-Jan-2035 ($40,500)</t>
  </si>
  <si>
    <t>Suspended Oil since May-24 (1 zone, remedial repair), DH compl due by 31-May-2035 ($39,500)</t>
  </si>
  <si>
    <t>Producing Oil (3.8boe/d, decline=19.2%, 1 zone)</t>
  </si>
  <si>
    <t>Producing Oil (4.3boe/d, decline=17.3%, 1 zone)</t>
  </si>
  <si>
    <t>Producing Oil (3.2boe/d, decline=7.4%, 1 zone)</t>
  </si>
  <si>
    <t>Producing Oil (2.3boe/d, decline=8.1%, 1 zone)</t>
  </si>
  <si>
    <t>Producing Oil (2.2boe/d, decline=13.5%, 1 zone, remedial repair)</t>
  </si>
  <si>
    <t>Producing Oil (5.2boe/d, decline=16.4%, 1 zone)</t>
  </si>
  <si>
    <t>Producing Oil (2.8boe/d, decline=33.9%, 1 zone)</t>
  </si>
  <si>
    <t>Producing Oil (6.9boe/d, decline=50.3%, 1 zone)</t>
  </si>
  <si>
    <t>Suspended Oil since Sep-18 (1 zone, remedial repair), DH compl due by 30-Sep-2029 ($39,200)</t>
  </si>
  <si>
    <t>Producing Oil (2.6boe/d, decline=16%, 1 zone)</t>
  </si>
  <si>
    <t>Suspended Oil since Aug-24 (1 zone), DH compl due by 31-Aug-2035 ($29,400)</t>
  </si>
  <si>
    <t>Suspended Oil since Mar-21 (1 zone), DH compl due by 31-Mar-2032 ($33,600)</t>
  </si>
  <si>
    <t>Suspended Oil since Feb-23 (1 zone), DH compl due by 28-Feb-2034 ($29,400)</t>
  </si>
  <si>
    <t>Suspended Oil since Apr-17 (1 zone), DH compl due by 30-Apr-2028 ($39,100)</t>
  </si>
  <si>
    <t>Suspended Oil since May-21 (1 zone), DH compl due by 31-May-2032 ($33,600), PL susp in 2025 ($14,100)</t>
  </si>
  <si>
    <t>Suspended Oil since Oct-15 (1 zone), DH compl due by 31-Oct-2026 ($27,900)</t>
  </si>
  <si>
    <t>Suspended Oil since May-21 (1 zone), DH compl due by 31-May-2032 ($29,400), PL susp in 2025 ($11,000)</t>
  </si>
  <si>
    <t>Suspended Oil since Oct-17 (1 zone), DH compl due by 31-Oct-2028 ($29,400)</t>
  </si>
  <si>
    <t>Producing Oil (5.9boe/d, decline=13.2%, 1 zone, SCVF)</t>
  </si>
  <si>
    <t>Producing Oil (2boe/d, decline=18.1%, 1 zone, SCVF)</t>
  </si>
  <si>
    <t>Suspended Oil since Jan-18 (1 zone), DH compl due by 31-Jan-2029 ($30,800)</t>
  </si>
  <si>
    <t>Producing Oil (2boe/d, decline=17.1%, 1 zone, SCVF)</t>
  </si>
  <si>
    <t>Producing Oil (1.7boe/d, decline=17.5%, 1 zone, SCVF)</t>
  </si>
  <si>
    <t>Suspended Oil since Sep-17 (1 zone), DH compl due by 30-Sep-2028 ($23,700)</t>
  </si>
  <si>
    <t>Producing Oil (3.6boe/d, decline=12.8%, 1 zone)</t>
  </si>
  <si>
    <t>Suspended Oil since Jun-19 (1 zone), DH compl due by 30-Jun-2030 ($35,200)</t>
  </si>
  <si>
    <t>Suspended Oil since Apr-25 (1 zone, SCVF), DH compl due by 30-Apr-2036 ($29,000)</t>
  </si>
  <si>
    <t>Suspended Oil since Apr-21 (1 zone), DH compl due by 30-Apr-2032 ($33,600)</t>
  </si>
  <si>
    <t>Suspended Oil since Nov-22 (1 zone), DH compl due by 30-Nov-2033 ($30,800), PL susp in 2025 ($9,400)</t>
  </si>
  <si>
    <t>Suspended Oil since Dec-17 (1 zone, remedial repair), DH compl due by 31-Dec-2028 ($41,100)</t>
  </si>
  <si>
    <t>Suspended Oil since Jun-19 (1 zone, remedial repair), DH compl due by 30-Jun-2030 ($39,400)</t>
  </si>
  <si>
    <t>Suspended Oil since Sep-17 (1 zone), DH compl due by 30-Sep-2028 ($32,200)</t>
  </si>
  <si>
    <t>Suspended Oil since Nov-16 (1 zone), DH compl due by 30-Nov-2027 ($25,000)</t>
  </si>
  <si>
    <t>Suspended Gas since Apr-13 (1 zone), DH compl overdue, ABC ($16,500)</t>
  </si>
  <si>
    <t>Suspended Oil since Aug-17 (1 zone), DH compl due by 31-Aug-2028 ($32,200)</t>
  </si>
  <si>
    <t>Suspended Oil since Sep-15 (1 zone), DH compl due by 30-Sep-2026 ($29,400)</t>
  </si>
  <si>
    <t>Suspended Service since Mar-23 (1 zone), DH compl overdue ($14,300)</t>
  </si>
  <si>
    <t>Suspended Oil since Sep-18 (1 zone), DH compl due by 30-Sep-2029 ($33,600)</t>
  </si>
  <si>
    <t>Suspended Oil since Oct-17 (1 zone, remedial repair), DH compl due by 31-Oct-2028 ($39,100)</t>
  </si>
  <si>
    <t>Suspended Service since Jan-23 (1 zone), DH compl overdue ($14,300)</t>
  </si>
  <si>
    <t>Suspended Oil since Feb-18 (1 zone), DH compl due by 28-Feb-2029 ($32,200)</t>
  </si>
  <si>
    <t>Producing Oil (1.4boe/d, decline=23.2%, 1 zone)</t>
  </si>
  <si>
    <t>Abandoned (25-Sep-24), Not Completed</t>
  </si>
  <si>
    <t>Producing Oil (0.75boe/d, decline=15%, 1 zone)</t>
  </si>
  <si>
    <t>Producing Oil (1.2boe/d, decline=9.5%, 1 zone)</t>
  </si>
  <si>
    <t>Producing Oil (0.69boe/d, decline=19%, 1 zone, remedial repair)</t>
  </si>
  <si>
    <t>Producing Oil (6.1boe/d, decline=6.5%, 1 zone, SCVF)</t>
  </si>
  <si>
    <t>Producing Oil (6.3boe/d, decline=21.7%, 1 zone, SCVF)</t>
  </si>
  <si>
    <t>Suspended Oil since Apr-22 (1 zone), DH compl due by 30-Apr-2033 ($49,100)</t>
  </si>
  <si>
    <t>Producing Oil (5.4boe/d, decline=16.9%, 1 zone)</t>
  </si>
  <si>
    <t>Suspended Oil since Oct-17 (1 zone), DH compl due by 31-Oct-2028 ($32,200)</t>
  </si>
  <si>
    <t>Suspended Gas since Oct-24 (2 zones), DH compl due by 31-Oct-2035 ($36,400), PL susp in 2025 ($11,000)</t>
  </si>
  <si>
    <t>Suspended Oil since Mar-22 (1 zone), DH compl due by 31-Mar-2033 ($35,200)</t>
  </si>
  <si>
    <t>Suspended Oil since Mar-22 (1 zone), DH compl due by 31-Mar-2033 ($32,200)</t>
  </si>
  <si>
    <t>Suspended Oil since Dec-20 (1 zone), DH compl due by 31-Dec-2031 ($30,800)</t>
  </si>
  <si>
    <t>Suspended Oil since Sep-16 (1 zone), DH compl due by 30-Sep-2027 ($25,000)</t>
  </si>
  <si>
    <t>Producing Gas (25.9boe/d, decline=6.3%, 1 zone)</t>
  </si>
  <si>
    <t>Suspended Oil since May-20 (1 zone), DH compl due by 31-May-2031 ($32,200)</t>
  </si>
  <si>
    <t>Suspended Oil since Dec-22 (1 zone), DH compl due by 31-Dec-2033 ($33,600)</t>
  </si>
  <si>
    <t>Suspended Oil since May-21 (1 zone), DH compl due by 31-May-2032 ($35,200)</t>
  </si>
  <si>
    <t>Suspended Oil since Dec-22 (1 zone), DH compl due by 31-Dec-2033 ($32,200)</t>
  </si>
  <si>
    <t>Suspended Oil since Feb-25 (1 zone), DH compl due by 28-Feb-2036 ($32,200)</t>
  </si>
  <si>
    <t>Suspended Oil since Mar-16 (1 zone), DH compl due by 31-Mar-2027 ($29,400)</t>
  </si>
  <si>
    <t>Suspended Oil since Oct-24 (1 zone), DH compl due by 31-Oct-2035 ($30,800)</t>
  </si>
  <si>
    <t>Suspended Oil since Sep-17 (1 zone), DH compl due by 30-Sep-2028 ($30,800)</t>
  </si>
  <si>
    <t>Suspended Oil since Jul-19 (1 zone), DH compl due by 31-Jul-2030 ($29,400)</t>
  </si>
  <si>
    <t>Suspended Oil since Mar-25 (1 zone), DH compl due by 31-Mar-2036 ($32,200), PL susp in 2025 ($7,100)</t>
  </si>
  <si>
    <t>Suspended Oil since Aug-24 (1 zone), DH compl due by 31-Aug-2035 ($37,900)</t>
  </si>
  <si>
    <t>Abandoned (25-Sep-24), Oil</t>
  </si>
  <si>
    <t>Suspended Oil since Aug-15 (1 zone), DH compl due by 31-Aug-2026 ($20,900)</t>
  </si>
  <si>
    <t>Suspended Oil since Feb-14 (1 zone), DH compl overdue ($29,400)</t>
  </si>
  <si>
    <t>Suspended Oil since Jul-18 (1 zone), DH compl due by 31-Jul-2029 ($37,900)</t>
  </si>
  <si>
    <t>Suspended Oil since Mar-23 (1 zone), DH compl due by 31-Mar-2034 ($30,800)</t>
  </si>
  <si>
    <t>Suspended Oil since Feb-23 (1 zone), DH compl due by 28-Feb-2034 ($32,200)</t>
  </si>
  <si>
    <t>Suspended Oil since Jan-19 (1 zone), DH compl due by 31-Jan-2030 ($35,200)</t>
  </si>
  <si>
    <t>Suspended Oil since Jun-21 (1 zone), DH compl due by 30-Jun-2032 ($35,200)</t>
  </si>
  <si>
    <t>Suspended Oil since Dec-17 (1 zone, SCVF), DH compl due by 31-Dec-2028 ($24,600), PL susp in 2025 ($5,700)</t>
  </si>
  <si>
    <t>Suspended Oil since Jun-21 (1 zone), DH compl due by 30-Jun-2032 ($32,200)</t>
  </si>
  <si>
    <t>Suspended Oil since Jul-20 (1 zone), DH compl due by 31-Jul-2031 ($35,200)</t>
  </si>
  <si>
    <t>Suspended Oil since Sep-22 (1 zone), DH compl due by 30-Sep-2033 ($30,800)</t>
  </si>
  <si>
    <t>Suspended Oil since Oct-18 (1 zone), DH compl due by 31-Oct-2029 ($32,200)</t>
  </si>
  <si>
    <t>Suspended Oil since Aug-18 (1 zone), DH compl due by 31-Aug-2029 ($33,600)</t>
  </si>
  <si>
    <t>Suspended Oil since Jun-17 (1 zone), DH compl due by 30-Jun-2028 ($20,900)</t>
  </si>
  <si>
    <t>Suspended Oil since Nov-18 (1 zone), DH compl due by 30-Nov-2029 ($32,200)</t>
  </si>
  <si>
    <t>Suspended Oil since Oct-19 (1 zone), DH compl due by 31-Oct-2030 ($35,200)</t>
  </si>
  <si>
    <t>Suspended Oil since Oct-19 (1 zone), DH compl due by 31-Oct-2030 ($32,200)</t>
  </si>
  <si>
    <t>Suspended Oil (not completed, remedial repair), assume no tbg</t>
  </si>
  <si>
    <t>Producing Oil (1.5boe/d, decline=43%, 1 zone)</t>
  </si>
  <si>
    <t>Producing Oil (0.38boe/d, decline=22.6%, 1 zone)</t>
  </si>
  <si>
    <t>Producing Oil (1.1boe/d, decline=23.1%, 1 zone)</t>
  </si>
  <si>
    <t>Suspended Oil since Oct-19 (1 zone), DH compl due by 31-Oct-2030 ($30,800)</t>
  </si>
  <si>
    <t>Suspended Gas since Nov-14 (1 zone, remedial repair), DH compl due by 30-Nov-2025 ($23,700)</t>
  </si>
  <si>
    <t>Producing Oil (0.9boe/d, decline=52.8%, 1 zone)</t>
  </si>
  <si>
    <t>Producing Oil (1.6boe/d, decline=20.8%, 1 zone)</t>
  </si>
  <si>
    <t>Suspended Oil since Aug-16 (1 zone), DH compl due by 31-Aug-2027 ($33,600)</t>
  </si>
  <si>
    <t>Suspended Oil since Jun-18 (1 zone), DH compl due by 30-Jun-2029 ($36,400)</t>
  </si>
  <si>
    <t>Producing Oil (3.7boe/d, decline=15.6%, 1 zone)</t>
  </si>
  <si>
    <t>Suspended Oil since Jun-18 (1 zone), DH compl due by 30-Jun-2029 ($32,200)</t>
  </si>
  <si>
    <t>Suspended Oil since May-15 (1 zone, SCVF), DH compl due by 31-May-2026 ($20,600)</t>
  </si>
  <si>
    <t>Producing Oil (2.2boe/d, decline=5.7%, 1 zone)</t>
  </si>
  <si>
    <t>Producing Oil (1.7boe/d, decline=5.4%, 1 zone)</t>
  </si>
  <si>
    <t>Suspended Gas since Sep-12 (1 zone), DH compl overdue, ABC ($15,100)</t>
  </si>
  <si>
    <t>Producing Oil (2.8boe/d, decline=8%, 1 zone)</t>
  </si>
  <si>
    <t>Producing Oil (1.8boe/d, decline=14%, 1 zone)</t>
  </si>
  <si>
    <t>Producing Oil (1.6boe/d, decline=18.7%, 1 zone)</t>
  </si>
  <si>
    <t>Producing Oil (4.2boe/d, decline=4.6%, 1 zone)</t>
  </si>
  <si>
    <t>Suspended Oil since Jan-25 (1 zone), DH compl due by 31-Jan-2036 ($36,400)</t>
  </si>
  <si>
    <t>Suspended Oil since Jan-25 (1 zone), DH compl due by 31-Jan-2036 ($32,200)</t>
  </si>
  <si>
    <t>Suspended Oil since Jan-19 (1 zone), DH compl due by 31-Jan-2030 ($32,200)</t>
  </si>
  <si>
    <t>Abandoned (04-Jun-07), Not Completed</t>
  </si>
  <si>
    <t>Suspended Oil since Nov-24 (1 zone), DH compl due by 30-Nov-2035 ($30,800)</t>
  </si>
  <si>
    <t>Suspended Oil since Jun-21 (1 zone), DH compl due by 30-Jun-2032 ($30,800)</t>
  </si>
  <si>
    <t>Suspended Oil since Nov-22 (1 zone, SCVF), DH compl due by 30-Nov-2033 ($19,200)</t>
  </si>
  <si>
    <t>Suspended Gas since Sep-13 (1 zone), DH compl overdue ($40,300)</t>
  </si>
  <si>
    <t>Abandoned (12-Jul-96), Oil</t>
  </si>
  <si>
    <t>Suspended Gas since Jan-11 (1 zone), DH compl overdue, ABC ($19,300)</t>
  </si>
  <si>
    <t>Abandoned (14-Sep-05), Not Completed</t>
  </si>
  <si>
    <t>Suspended Oil since Feb-14 (1 zone, remedial repair), DH compl overdue ($47,100)</t>
  </si>
  <si>
    <t>Producing Oil (4.5boe/d, decline=19%, 1 zone)</t>
  </si>
  <si>
    <t>Producing Oil (3boe/d, decline=7.1%, 1 zone)</t>
  </si>
  <si>
    <t>Producing Oil (1.6boe/d, decline=16.8%, 1 zone)</t>
  </si>
  <si>
    <t>Suspended Oil since Feb-16 (1 zone), DH compl due by 28-Feb-2027 ($30,800)</t>
  </si>
  <si>
    <t>Suspended Oil since Sep-17 (1 zone), DH compl due by 30-Sep-2028 ($22,100)</t>
  </si>
  <si>
    <t>Suspended Oil since Jul-20 (1 zone), DH compl due by 31-Jul-2031 ($29,400)</t>
  </si>
  <si>
    <t>Suspended Oil since Feb-14 (1 zone, remedial repair), DH compl overdue ($30,800)</t>
  </si>
  <si>
    <t>Suspended Oil since Nov-10 (1 zone), DH compl overdue, ABC ($19,300)</t>
  </si>
  <si>
    <t>Suspended Oil since Dec-18 (1 zone), DH compl due by 31-Dec-2029 ($35,200), PL susp in 2025 ($8,000)</t>
  </si>
  <si>
    <t>Suspended Oil since Mar-16 (1 zone), DH compl due by 31-Mar-2027 ($32,200)</t>
  </si>
  <si>
    <t>Suspended Oil since Aug-16 (1 zone), DH compl due by 31-Aug-2027 ($30,800)</t>
  </si>
  <si>
    <t>Abandoned (20-Nov-04), Not Completed</t>
  </si>
  <si>
    <t>Abandoned (21-Feb-98), D&amp;A</t>
  </si>
  <si>
    <t>Abandoned (14-Sep-22), Gas</t>
  </si>
  <si>
    <t>Suspended since Aug-09 (1 zone, remedial repair), DH compl overdue ($16,500)</t>
  </si>
  <si>
    <t>Abandoned (10-Jan-14), Gas</t>
  </si>
  <si>
    <t>Abandoned (26-Sep-24), Not Completed</t>
  </si>
  <si>
    <t>Suspended Gas since May-21 (1 zone), DH compl due by 31-May-2032 ($15,100), PL susp in 2025 ($5,700)</t>
  </si>
  <si>
    <t>Suspended Oil since May-25 (1 zone), DH compl due by 31-May-2036 ($36,400)</t>
  </si>
  <si>
    <t>Suspended Oil since Mar-25 (1 zone), DH compl due by 31-Mar-2036 ($33,600)</t>
  </si>
  <si>
    <t>Suspended Oil since Feb-25 (1 zone), DH compl due by 28-Feb-2036 ($33,600)</t>
  </si>
  <si>
    <t>Suspended Oil since Mar-25 (1 zone), DH compl due by 31-Mar-2036 ($36,400)</t>
  </si>
  <si>
    <t>Producing Oil (1.5boe/d, decline=18.8%, 1 zone)</t>
  </si>
  <si>
    <t>Abandoned (10-Feb-12), D&amp;A</t>
  </si>
  <si>
    <t>Producing Oil (8.5boe/d, decline=4.6%, 1 zone)</t>
  </si>
  <si>
    <t>Producing Oil (3.3boe/d, decline=4.5%, 1 zone)</t>
  </si>
  <si>
    <t>Producing Oil (2.4boe/d, decline=24.1%, 1 zone)</t>
  </si>
  <si>
    <t>Producing Oil (2.9boe/d, decline=15.2%, 1 zone)</t>
  </si>
  <si>
    <t>Suspended (compliant 28-Nov-16), assume no tbg, ready for cut and cap</t>
  </si>
  <si>
    <t>Suspended Oil since Nov-18 (1 zone), DH compl due by 30-Nov-2029 ($35,200)</t>
  </si>
  <si>
    <t>Suspended Oil since Jul-20 (1 zone), DH compl due by 31-Jul-2031 ($42,200)</t>
  </si>
  <si>
    <t>Suspended Oil since May-21 (1 zone), DH compl due by 31-May-2032 ($37,900)</t>
  </si>
  <si>
    <t>Producing Oil (1.2boe/d, decline=22.7%, 1 zone)</t>
  </si>
  <si>
    <t>Producing Oil (2.8boe/d, decline=6.3%, 1 zone)</t>
  </si>
  <si>
    <t>Producing Oil (4.1boe/d, decline=12.1%, 1 zone, SCVF)</t>
  </si>
  <si>
    <t>Producing Oil (2.1boe/d, decline=12.4%, 1 zone, SCVF)</t>
  </si>
  <si>
    <t>Producing Oil (1.3boe/d, decline=12%, 1 zone, SCVF)</t>
  </si>
  <si>
    <t>Producing Oil (3.7boe/d, decline=12.3%, 1 zone)</t>
  </si>
  <si>
    <t>Suspended Oil since Feb-25 (1 zone, SCVF), DH compl due by 28-Feb-2036 ($30,800)</t>
  </si>
  <si>
    <t>Producing Oil (4.1boe/d, decline=4.6%, 1 zone, SCVF)</t>
  </si>
  <si>
    <t>Producing Oil (3.4boe/d, decline=19.7%, 1 zone, SCVF)</t>
  </si>
  <si>
    <t>Suspended Gas since May-21 (2 zones), DH compl due by 31-May-2032 ($33,400), PL susp in 2025 ($31,800)</t>
  </si>
  <si>
    <t>Suspended Gas since May-21 (1 zone), DH compl due by 31-May-2032 ($16,500), PL susp in 2025 ($5,700)</t>
  </si>
  <si>
    <t>Suspended Gas since Oct-14 (1 zone), DH compl due by 31-Oct-2025 ($16,500), PL susp in 2025 ($5,100)</t>
  </si>
  <si>
    <t>Suspended Gas since Jul-10 (1 zone), DH compl overdue, ABC ($26,600)</t>
  </si>
  <si>
    <t>Suspended Oil since Oct-18 (1 zone), DH compl due by 31-Oct-2029 ($27,900)</t>
  </si>
  <si>
    <t>Suspended Oil since Dec-17 (1 zone), DH compl due by 31-Dec-2028 ($33,600)</t>
  </si>
  <si>
    <t>Suspended Oil since Apr-17 (1 zone), DH compl due by 30-Apr-2028 ($30,800)</t>
  </si>
  <si>
    <t>Suspended Oil since Mar-16 (1 zone), DH compl due by 31-Mar-2027 ($30,800)</t>
  </si>
  <si>
    <t>Suspended Oil since Nov-13 (1 zone), DH compl overdue ($17,900)</t>
  </si>
  <si>
    <t>Suspended Oil since Feb-21 (1 zone), DH compl due by 28-Feb-2032 ($33,600)</t>
  </si>
  <si>
    <t>Producing Oil (1.1boe/d, decline=45.1%, 1 zone)</t>
  </si>
  <si>
    <t>Producing Oil (1.6boe/d, decline=18.8%, 1 zone)</t>
  </si>
  <si>
    <t>Producing Oil (2.2boe/d, decline=30.5%, 1 zone)</t>
  </si>
  <si>
    <t>Producing Oil (1.3boe/d, decline=19.1%, 1 zone)</t>
  </si>
  <si>
    <t>Suspended Oil since Dec-24 (1 zone), DH compl due by 31-Dec-2035 ($36,400)</t>
  </si>
  <si>
    <t>Suspended Oil since Oct-24 (1 zone), DH compl due by 31-Oct-2035 ($35,200)</t>
  </si>
  <si>
    <t>Suspended Oil since Nov-24 (1 zone), DH compl due by 30-Nov-2035 ($37,900)</t>
  </si>
  <si>
    <t>Producing Oil (1boe/d, decline=12.1%, 1 zone)</t>
  </si>
  <si>
    <t>Suspended since Aug-09 (1 zone, remedial repair), DH compl overdue ($23,000)</t>
  </si>
  <si>
    <t>Abandoned (11-Feb-12), Not Completed</t>
  </si>
  <si>
    <t>Suspended Oil since May-13 (1 zone), DH compl overdue, ABC ($20,900)</t>
  </si>
  <si>
    <t>Producing Oil (3.2boe/d, decline=12.3%, 1 zone)</t>
  </si>
  <si>
    <t>Suspended Oil since Mar-21 (1 zone), DH compl due by 31-Mar-2032 ($32,200)</t>
  </si>
  <si>
    <t>Producing Oil (3.6boe/d, decline=9.9%, 1 zone)</t>
  </si>
  <si>
    <t>Suspended Oil since Nov-24 (1 zone), DH compl due by 30-Nov-2035 ($29,400)</t>
  </si>
  <si>
    <t>Producing Oil (2.9boe/d, decline=11.9%, 1 zone, SCVF)</t>
  </si>
  <si>
    <t>Suspended Oil since May-22 (1 zone, SCVF), DH compl due by 31-May-2033 ($27,600)</t>
  </si>
  <si>
    <t>Producing Oil (2.5boe/d, decline=11.9%, 1 zone)</t>
  </si>
  <si>
    <t>Producing Oil (3.8boe/d, decline=12.1%, 1 zone)</t>
  </si>
  <si>
    <t>Producing Oil (3.6boe/d, decline=12.2%, 1 zone)</t>
  </si>
  <si>
    <t>Producing Oil (3.5boe/d, decline=12.2%, 1 zone)</t>
  </si>
  <si>
    <t>Producing Oil (5.1boe/d, decline=12.5%, 1 zone)</t>
  </si>
  <si>
    <t>Producing Oil (3.2boe/d, decline=12.2%, 1 zone)</t>
  </si>
  <si>
    <t>Producing Oil (1.8boe/d, decline=11.5%, 1 zone)</t>
  </si>
  <si>
    <t>Producing Oil (2.9boe/d, decline=12%, 1 zone, SCVF)</t>
  </si>
  <si>
    <t>Producing Oil (1.1boe/d, decline=13.1%, 1 zone)</t>
  </si>
  <si>
    <t>Producing Oil (2.1boe/d, decline=13.4%, 1 zone)</t>
  </si>
  <si>
    <t>Producing Oil (1.4boe/d, decline=12.7%, 1 zone)</t>
  </si>
  <si>
    <t>Producing Oil (1.6boe/d, decline=11.2%, 1 zone)</t>
  </si>
  <si>
    <t>Suspended Gas since Nov-15 (1 zone), DH compl due by 30-Nov-2026 ($15,100), PL susp in 2025 ($11,000)</t>
  </si>
  <si>
    <t>Producing Oil (2.4boe/d, decline=12.3%, 1 zone)</t>
  </si>
  <si>
    <t>Producing Oil (3.1boe/d, decline=13.5%, 1 zone, SCVF)</t>
  </si>
  <si>
    <t>Producing Oil (3boe/d, decline=24%, 1 zone)</t>
  </si>
  <si>
    <t>Producing Oil (6boe/d, decline=12.9%, 1 zone)</t>
  </si>
  <si>
    <t>Producing Oil (2.8boe/d, decline=12.5%, 1 zone)</t>
  </si>
  <si>
    <t>Producing Oil (1.6boe/d, decline=12.5%, 1 zone)</t>
  </si>
  <si>
    <t>Producing Oil (1.3boe/d, decline=4.9%, 1 zone, SCVF)</t>
  </si>
  <si>
    <t>Producing Oil (1.9boe/d, decline=11.9%, 1 zone, SCVF)</t>
  </si>
  <si>
    <t>Producing Oil (2boe/d, decline=12.1%, 1 zone, SCVF)</t>
  </si>
  <si>
    <t>Producing Oil (1.3boe/d, decline=12.5%, 1 zone, SCVF)</t>
  </si>
  <si>
    <t>Producing Oil (1.4boe/d, decline=21.9%, 1 zone, SCVF)</t>
  </si>
  <si>
    <t>Producing Oil (1.2boe/d, decline=5.4%, 1 zone)</t>
  </si>
  <si>
    <t>Producing Gas (2.2boe/d, decline=28%, 1 zone)</t>
  </si>
  <si>
    <t>Suspended Oil since May-21 (1 zone, SCVF), DH compl due by 31-May-2032 ($20,700)</t>
  </si>
  <si>
    <t>Suspended Oil since May-21 (1 zone, SCVF), DH compl due by 31-May-2032 ($20,600)</t>
  </si>
  <si>
    <t>Producing Oil (1.4boe/d, decline=10.4%, 1 zone)</t>
  </si>
  <si>
    <t>Producing Oil (2.4boe/d, decline=11.2%, 1 zone)</t>
  </si>
  <si>
    <t>Suspended Oil since May-20 (1 zone), DH compl due by 31-May-2031 ($37,800), PL susp in 2025 ($5,700)</t>
  </si>
  <si>
    <t>Producing Oil (1.1boe/d, decline=10.1%, 1 zone, SCVF)</t>
  </si>
  <si>
    <t>Producing Oil (0.74boe/d, decline=6.1%, 1 zone, SCVF)</t>
  </si>
  <si>
    <t>Producing Oil (1.7boe/d, decline=10.8%, 1 zone, SCVF)</t>
  </si>
  <si>
    <t>Suspended Oil since May-19 (1 zone, SCVF), DH compl due by 31-May-2030 ($19,000)</t>
  </si>
  <si>
    <t>Suspended Oil since Apr-22 (1 zone, SCVF), DH compl due by 30-Apr-2033 ($19,200)</t>
  </si>
  <si>
    <t>Suspended Oil since May-19 (1 zone, SCVF), DH compl due by 31-May-2030 ($20,800)</t>
  </si>
  <si>
    <t>Suspended since Sep-18 (1 zone), DH compl overdue ($17,900)</t>
  </si>
  <si>
    <t>Producing Oil (6.3boe/d, decline=12.4%, 1 zone, SCVF)</t>
  </si>
  <si>
    <t>Producing Oil (3.7boe/d, decline=11.9%, 1 zone)</t>
  </si>
  <si>
    <t>Producing Oil (1.2boe/d, decline=8.4%, 1 zone, SCVF)</t>
  </si>
  <si>
    <t>Producing Oil (6.8boe/d, decline=5.5%, 1 zone)</t>
  </si>
  <si>
    <t>Suspended Oil since Dec-19 (1 zone), DH compl due by 31-Dec-2030 ($33,600)</t>
  </si>
  <si>
    <t>Suspended Oil since Dec-19 (1 zone), DH compl due by 31-Dec-2030 ($35,200)</t>
  </si>
  <si>
    <t>Suspended Oil since Oct-18 (1 zone), DH compl due by 31-Oct-2029 ($36,400)</t>
  </si>
  <si>
    <t>Suspended Gas since Sep-11 (1 zone), DH compl overdue, ABC ($15,100), PL susp in 2025 ($5,100)</t>
  </si>
  <si>
    <t>Producing Gas (8.6boe/d, decline=19.9%, 1 zone, SCVF)</t>
  </si>
  <si>
    <t>Producing Gas (6.4boe/d, decline=7.3%, 1 zone)</t>
  </si>
  <si>
    <t>Suspended Gas since Jul-11 (2 zones), DH compl overdue, ABC ($30,600), PL susp in 2025 ($8,400)</t>
  </si>
  <si>
    <t>Abandoned (08-Feb-09), Not Completed</t>
  </si>
  <si>
    <t>Suspended Gas since Jan-24 (1 zone), DH compl due by 31-Jan-2035 ($19,300), PL susp in 2025 ($10,500)</t>
  </si>
  <si>
    <t>Abandoned (18-Oct-17), Gas</t>
  </si>
  <si>
    <t>Abandoned (14-Dec-10), Gas</t>
  </si>
  <si>
    <t>Abandoned (07-Mar-23), Gas</t>
  </si>
  <si>
    <t>Abandoned (31-May-99), Gas</t>
  </si>
  <si>
    <t>Suspended Gas since Nov-12 (1 zone), DH compl overdue, ABC ($22,100), PL susp in 2025 ($7,300)</t>
  </si>
  <si>
    <t>Suspended Oil since Nov-15 (1 zone), DH compl due by 30-Nov-2026 ($26,600)</t>
  </si>
  <si>
    <t>Suspended Oil since Apr-17 (1 zone), DH compl due by 30-Apr-2028 ($26,600)</t>
  </si>
  <si>
    <t>Suspended Gas since Aug-11 (1 zone), DH compl overdue, ABC ($16,500), PL susp in 2025 ($6,100)</t>
  </si>
  <si>
    <t>Suspended Oil since Jul-15 (1 zone), DH compl due by 31-Jul-2026 ($26,600), PL susp in 2025 ($5,100)</t>
  </si>
  <si>
    <t>Suspended (compliant 30-Jan-15), assume no tbg, ready for cut and cap</t>
  </si>
  <si>
    <t>Abandoned (24-Jul-96), D&amp;A</t>
  </si>
  <si>
    <t>Suspended Oil since Nov-15 (2 zones), DH compl due by 30-Nov-2026 ($33,400)</t>
  </si>
  <si>
    <t>Suspended Gas since May-16 (1 zone), DH compl due by 31-May-2027 ($30,600), PL susp in 2025 ($6,100)</t>
  </si>
  <si>
    <t>Abandoned (18-Aug-22), Not Completed</t>
  </si>
  <si>
    <t>Abandoned (04-Feb-09), Gas</t>
  </si>
  <si>
    <t>Suspended Gas since Nov-16 (3 zones), DH compl due by 30-Nov-2027 ($55,300)</t>
  </si>
  <si>
    <t>Abandoned (27-Jun-11), Not Completed</t>
  </si>
  <si>
    <t>Abandoned (16-Dec-23), Oil</t>
  </si>
  <si>
    <t>Multi</t>
  </si>
  <si>
    <t>Aband</t>
  </si>
  <si>
    <t>0.12 (CTU)</t>
  </si>
  <si>
    <t>Yes</t>
  </si>
  <si>
    <t>Facility</t>
  </si>
  <si>
    <t>1.68 (CTU)</t>
  </si>
  <si>
    <t>Being reclaimed</t>
  </si>
  <si>
    <t>Active Oil</t>
  </si>
  <si>
    <t>Inactive</t>
  </si>
  <si>
    <t>Inactive Gas</t>
  </si>
  <si>
    <t>Active Gas</t>
  </si>
  <si>
    <t>Inactive Oil</t>
  </si>
  <si>
    <t>Active Service and Oil</t>
  </si>
  <si>
    <t>Inactive Service</t>
  </si>
  <si>
    <t>Inactive Oil and Gas</t>
  </si>
  <si>
    <t>Inactive Service and Oil</t>
  </si>
  <si>
    <t>All Season or Dry Weather</t>
  </si>
  <si>
    <t>2021 (ABC)</t>
  </si>
  <si>
    <t>2022 (ABC)</t>
  </si>
  <si>
    <t>2024 (ABC)</t>
  </si>
  <si>
    <t>2020 (ABC)</t>
  </si>
  <si>
    <t>2024 (overdue)</t>
  </si>
  <si>
    <t>2025 (overdue)</t>
  </si>
  <si>
    <t>2020 (overdue)</t>
  </si>
  <si>
    <t>2023 (ABC)</t>
  </si>
  <si>
    <t>2019 (overdue)</t>
  </si>
  <si>
    <t>$0 (pad)</t>
  </si>
  <si>
    <t>Complete</t>
  </si>
  <si>
    <t>Long Run Exploration Ltd.</t>
  </si>
  <si>
    <t>Prairie Provident Resources Canada Ltd.</t>
  </si>
  <si>
    <t>Sinopec Canada Energy Ltd.</t>
  </si>
  <si>
    <t>Cenovus Energy Inc.</t>
  </si>
  <si>
    <t>Mancal Energy Inc.</t>
  </si>
  <si>
    <t>Paramount Resources Ltd.</t>
  </si>
  <si>
    <t>Conifer Energy Inc.</t>
  </si>
  <si>
    <t>Imperial Oil Resources Limited</t>
  </si>
  <si>
    <t>Ohana Resources Inc.</t>
  </si>
  <si>
    <t>Redwater Energy Corp.</t>
  </si>
  <si>
    <t>Baytex Energy Ltd.</t>
  </si>
  <si>
    <t>Longshore Resources Ltd.</t>
  </si>
  <si>
    <t>01-14-055-17W4</t>
  </si>
  <si>
    <t>01-30-056-21W4</t>
  </si>
  <si>
    <t>07-16-056-22W4</t>
  </si>
  <si>
    <t>05-21-056-22W4</t>
  </si>
  <si>
    <t>05-25-056-22W4</t>
  </si>
  <si>
    <t>10-27-056-22W4</t>
  </si>
  <si>
    <t>04-29-056-22W4</t>
  </si>
  <si>
    <t>12-29-056-22W4</t>
  </si>
  <si>
    <t>01-30-056-22W4</t>
  </si>
  <si>
    <t>14-30-056-22W4</t>
  </si>
  <si>
    <t>11-31-056-22W4</t>
  </si>
  <si>
    <t>10-32-056-22W4</t>
  </si>
  <si>
    <t>09-33-056-22W4</t>
  </si>
  <si>
    <t>07-34-056-22W4</t>
  </si>
  <si>
    <t>10-35-056-22W4</t>
  </si>
  <si>
    <t>01-01-057-22W4</t>
  </si>
  <si>
    <t>02-01-057-22W4</t>
  </si>
  <si>
    <t>04-01-057-22W4</t>
  </si>
  <si>
    <t>11-36-056-22W4</t>
  </si>
  <si>
    <t>10-15-056-23W4</t>
  </si>
  <si>
    <t>06-25-056-23W4</t>
  </si>
  <si>
    <t>05-31-056-22W4</t>
  </si>
  <si>
    <t>04-01-057-23W4</t>
  </si>
  <si>
    <t>01-36-056-24W4</t>
  </si>
  <si>
    <t>13-06-057-20W4</t>
  </si>
  <si>
    <t>05-04-057-21W4</t>
  </si>
  <si>
    <t>16-05-057-21W4</t>
  </si>
  <si>
    <t>05-08-057-21W4</t>
  </si>
  <si>
    <t>12-08-057-21W4</t>
  </si>
  <si>
    <t>01-08-057-21W4</t>
  </si>
  <si>
    <t>14-08-057-21W4</t>
  </si>
  <si>
    <t>11-16-057-21W4</t>
  </si>
  <si>
    <t>12-17-057-21W4</t>
  </si>
  <si>
    <t>05-17-057-21W4</t>
  </si>
  <si>
    <t>07-17-057-21W4</t>
  </si>
  <si>
    <t>09-17-057-21W4</t>
  </si>
  <si>
    <t>11-17-057-21W4</t>
  </si>
  <si>
    <t>13-17-057-21W4</t>
  </si>
  <si>
    <t>03-18-057-21W4</t>
  </si>
  <si>
    <t>12-18-057-21W4</t>
  </si>
  <si>
    <t>11-18-057-21W4</t>
  </si>
  <si>
    <t>05-18-057-21W4</t>
  </si>
  <si>
    <t>14-18-057-21W4</t>
  </si>
  <si>
    <t>13-18-057-21W4</t>
  </si>
  <si>
    <t>04-21-057-21W4</t>
  </si>
  <si>
    <t>10-21-057-21W4</t>
  </si>
  <si>
    <t>11-21-057-21W4</t>
  </si>
  <si>
    <t>04-28-057-21W4</t>
  </si>
  <si>
    <t>09-30-057-21W4</t>
  </si>
  <si>
    <t>14-30-057-21W4</t>
  </si>
  <si>
    <t>14-32-057-21W4</t>
  </si>
  <si>
    <t>08-02-057-22W4</t>
  </si>
  <si>
    <t>09-02-057-22W4</t>
  </si>
  <si>
    <t>01-02-057-22W4</t>
  </si>
  <si>
    <t>11-02-057-22W4</t>
  </si>
  <si>
    <t>06-02-057-22W4</t>
  </si>
  <si>
    <t>05-01-057-22W4</t>
  </si>
  <si>
    <t>03-11-057-22W4</t>
  </si>
  <si>
    <t>04-11-057-22W4</t>
  </si>
  <si>
    <t>15-04-057-22W4</t>
  </si>
  <si>
    <t>12-10-057-22W4</t>
  </si>
  <si>
    <t>03-14-057-22W4</t>
  </si>
  <si>
    <t>13-11-057-22W4</t>
  </si>
  <si>
    <t>02-13-057-22W4</t>
  </si>
  <si>
    <t>03-24-057-22W4</t>
  </si>
  <si>
    <t>07-14-057-22W4</t>
  </si>
  <si>
    <t>12-23-057-22W4</t>
  </si>
  <si>
    <t>08-16-057-22W4</t>
  </si>
  <si>
    <t>11-15-057-22W4</t>
  </si>
  <si>
    <t>14-15-057-22W4</t>
  </si>
  <si>
    <t>04-22-057-22W4</t>
  </si>
  <si>
    <t>05-19-057-22W4</t>
  </si>
  <si>
    <t>08-24-057-23W4</t>
  </si>
  <si>
    <t>05-22-057-22W4</t>
  </si>
  <si>
    <t>02-21-057-22W4</t>
  </si>
  <si>
    <t>07-21-057-22W4</t>
  </si>
  <si>
    <t>08-21-057-22W4</t>
  </si>
  <si>
    <t>11-21-057-22W4</t>
  </si>
  <si>
    <t>05-21-057-22W4</t>
  </si>
  <si>
    <t>09-22-057-22W4</t>
  </si>
  <si>
    <t>10-23-057-22W4</t>
  </si>
  <si>
    <t>04-35-057-22W4</t>
  </si>
  <si>
    <t>04-28-057-22W4</t>
  </si>
  <si>
    <t>13-21-057-22W4</t>
  </si>
  <si>
    <t>06-28-057-22W4</t>
  </si>
  <si>
    <t>07-28-057-22W4</t>
  </si>
  <si>
    <t>15-21-057-22W4</t>
  </si>
  <si>
    <t>02-33-057-22W4</t>
  </si>
  <si>
    <t>09-29-057-22W4</t>
  </si>
  <si>
    <t>01-29-057-22W4</t>
  </si>
  <si>
    <t>04-29-057-22W4</t>
  </si>
  <si>
    <t>10-29-057-22W4</t>
  </si>
  <si>
    <t>12-28-057-22W4</t>
  </si>
  <si>
    <t>05-29-057-22W4</t>
  </si>
  <si>
    <t>09-30-057-22W4</t>
  </si>
  <si>
    <t>08-25-057-23W4</t>
  </si>
  <si>
    <t>10-30-057-22W4</t>
  </si>
  <si>
    <t>09-32-057-22W4</t>
  </si>
  <si>
    <t>07-32-057-22W4</t>
  </si>
  <si>
    <t>05-32-057-22W4</t>
  </si>
  <si>
    <t>10-32-057-22W4</t>
  </si>
  <si>
    <t>06-33-057-22W4</t>
  </si>
  <si>
    <t>10-34-057-22W4</t>
  </si>
  <si>
    <t>06-36-057-22W4</t>
  </si>
  <si>
    <t>08-06-057-23W4</t>
  </si>
  <si>
    <t>07-12-057-23W4</t>
  </si>
  <si>
    <t>10-22-057-23W4</t>
  </si>
  <si>
    <t>15-25-057-23W4</t>
  </si>
  <si>
    <t>01-26-057-23W4</t>
  </si>
  <si>
    <t>13-30-057-22W4</t>
  </si>
  <si>
    <t>16-26-057-23W4</t>
  </si>
  <si>
    <t>16-25-057-23W4</t>
  </si>
  <si>
    <t>10-31-057-23W4</t>
  </si>
  <si>
    <t>04-34-057-23W4</t>
  </si>
  <si>
    <t>06-34-057-23W4</t>
  </si>
  <si>
    <t>06-36-057-23W4</t>
  </si>
  <si>
    <t>10-03-058-22W4</t>
  </si>
  <si>
    <t>12-03-058-22W4</t>
  </si>
  <si>
    <t>16-04-058-22W4</t>
  </si>
  <si>
    <t>05-04-058-22W4</t>
  </si>
  <si>
    <t>07-05-058-22W4</t>
  </si>
  <si>
    <t>04-05-058-22W4</t>
  </si>
  <si>
    <t>05-06-058-22W4</t>
  </si>
  <si>
    <t>13-31-057-22W4</t>
  </si>
  <si>
    <t>06-06-058-22W4</t>
  </si>
  <si>
    <t>14-08-058-22W4</t>
  </si>
  <si>
    <t>14-09-058-22W4</t>
  </si>
  <si>
    <t>09-12-058-22W4</t>
  </si>
  <si>
    <t>03-28-058-22W4</t>
  </si>
  <si>
    <t>06-01-058-23W4</t>
  </si>
  <si>
    <t>02-01-058-23W4</t>
  </si>
  <si>
    <t>13-36-057-23W4</t>
  </si>
  <si>
    <t>02-12-058-23W4</t>
  </si>
  <si>
    <t>04-12-058-23W4</t>
  </si>
  <si>
    <t>06-03-058-23W4</t>
  </si>
  <si>
    <t>15-06-058-23W4</t>
  </si>
  <si>
    <t>06-09-058-23W4</t>
  </si>
  <si>
    <t>12-10-058-23W4</t>
  </si>
  <si>
    <t>05-11-058-23W4</t>
  </si>
  <si>
    <t>06-10-058-23W4</t>
  </si>
  <si>
    <t>11-11-058-23W4</t>
  </si>
  <si>
    <t>06-11-058-23W4</t>
  </si>
  <si>
    <t>07-11-058-23W4</t>
  </si>
  <si>
    <t>06-12-058-23W4</t>
  </si>
  <si>
    <t>07-12-058-23W4</t>
  </si>
  <si>
    <t>03-12-058-23W4</t>
  </si>
  <si>
    <t>08-21-058-23W4</t>
  </si>
  <si>
    <t>01-19-058-23W4</t>
  </si>
  <si>
    <t>08-19-058-23W4</t>
  </si>
  <si>
    <t>06-21-058-23W4</t>
  </si>
  <si>
    <t>16-21-058-23W4</t>
  </si>
  <si>
    <t>04-22-058-23W4</t>
  </si>
  <si>
    <t>05-22-058-23W4</t>
  </si>
  <si>
    <t>10-26-058-23W4</t>
  </si>
  <si>
    <t>02-28-058-23W4</t>
  </si>
  <si>
    <t>07-28-058-23W4</t>
  </si>
  <si>
    <t>08-28-058-23W4</t>
  </si>
  <si>
    <t>08-12-058-24W4</t>
  </si>
  <si>
    <t>08-15-058-24W4</t>
  </si>
  <si>
    <t>02-16-058-24W4</t>
  </si>
  <si>
    <t>16-23-058-24W4</t>
  </si>
  <si>
    <t>12-24-058-24W4</t>
  </si>
  <si>
    <t>14-24-058-24W4</t>
  </si>
  <si>
    <t>02-26-058-24W4</t>
  </si>
  <si>
    <t>06-26-058-24W4</t>
  </si>
  <si>
    <t>08-27-058-24W4</t>
  </si>
  <si>
    <t>14-27-058-24W4</t>
  </si>
  <si>
    <t>05-07-059-23W4</t>
  </si>
  <si>
    <t>13-08-059-23W4</t>
  </si>
  <si>
    <t>11-18-059-23W4</t>
  </si>
  <si>
    <t>08-19-059-23W4</t>
  </si>
  <si>
    <t>16-04-059-24W4</t>
  </si>
  <si>
    <t>06-10-059-24W4</t>
  </si>
  <si>
    <t>01-14-055-17W4 (1 well, 0 facilities)</t>
  </si>
  <si>
    <t>01-30-056-21W4 (3 wells, 0 facilities)</t>
  </si>
  <si>
    <t>07-16-056-22W4 (1 well, 0 facilities)</t>
  </si>
  <si>
    <t>05-21-056-22W4 (1 well, 0 facilities)</t>
  </si>
  <si>
    <t>05-25-056-22W4 (1 well, 0 facilities)</t>
  </si>
  <si>
    <t>10-27-056-22W4 (1 well, 0 facilities)</t>
  </si>
  <si>
    <t>04-29-056-22W4 (2 wells, 0 facilities)</t>
  </si>
  <si>
    <t>12-29-056-22W4 (1 well, 0 facilities)</t>
  </si>
  <si>
    <t>01-30-056-22W4 (1 well, 0 facilities)</t>
  </si>
  <si>
    <t>14-30-056-22W4 (1 well, 0 facilities)</t>
  </si>
  <si>
    <t>11-31-056-22W4 (1 well, 0 facilities)</t>
  </si>
  <si>
    <t>10-32-056-22W4 (1 well, 0 facilities)</t>
  </si>
  <si>
    <t>09-33-056-22W4 (1 well, 0 facilities)</t>
  </si>
  <si>
    <t>07-34-056-22W4 (1 well, 0 facilities)</t>
  </si>
  <si>
    <t>10-35-056-22W4 (1 well, 0 facilities)</t>
  </si>
  <si>
    <t>01-01-057-22W4 (3 wells, 0 facilities)</t>
  </si>
  <si>
    <t>04-01-057-22W4 (8 wells, 0 facilities)</t>
  </si>
  <si>
    <t>02-01-057-22W4 (3 wells, 0 facilities)</t>
  </si>
  <si>
    <t>11-36-056-22W4 (1 well, 0 facilities)</t>
  </si>
  <si>
    <t>10-15-056-23W4 (2 wells, 0 facilities)</t>
  </si>
  <si>
    <t>06-25-056-23W4 (2 wells, 0 facilities)</t>
  </si>
  <si>
    <t>05-31-056-22W4 (1 well, 0 facilities)</t>
  </si>
  <si>
    <t>04-01-057-23W4 (1 well, 0 facilities)</t>
  </si>
  <si>
    <t>01-36-056-24W4 (1 well, 0 facilities)</t>
  </si>
  <si>
    <t>13-06-057-20W4 (1 well, 0 facilities)</t>
  </si>
  <si>
    <t>16-05-057-21W4 (1 well, 0 facilities)</t>
  </si>
  <si>
    <t>05-08-057-21W4 (2 wells, 0 facilities)</t>
  </si>
  <si>
    <t>12-08-057-21W4 (4 wells, 0 facilities)</t>
  </si>
  <si>
    <t>01-08-057-21W4 (1 well, 0 facilities)</t>
  </si>
  <si>
    <t>14-08-057-21W4 (1 well, 0 facilities)</t>
  </si>
  <si>
    <t>11-16-057-21W4 (1 well, 0 facilities)</t>
  </si>
  <si>
    <t>12-17-057-21W4 (6 wells, 0 facilities)</t>
  </si>
  <si>
    <t>05-17-057-21W4 (1 well, 0 facilities)</t>
  </si>
  <si>
    <t>07-17-057-21W4 (1 well, 0 facilities)</t>
  </si>
  <si>
    <t>09-17-057-21W4 (1 well, 0 facilities)</t>
  </si>
  <si>
    <t>11-17-057-21W4 (1 well, 0 facilities)</t>
  </si>
  <si>
    <t>13-17-057-21W4 (1 well, 0 facilities)</t>
  </si>
  <si>
    <t>03-18-057-21W4 (2 wells, 0 facilities)</t>
  </si>
  <si>
    <t>12-18-057-21W4 (4 wells, 0 facilities)</t>
  </si>
  <si>
    <t>12-17-057-21W4 (2 wells, 0 facilities)</t>
  </si>
  <si>
    <t>11-18-057-21W4 (2 wells, 0 facilities)</t>
  </si>
  <si>
    <t>05-18-057-21W4 (4 wells, 0 facilities)</t>
  </si>
  <si>
    <t>14-18-057-21W4 (2 wells, 0 facilities)</t>
  </si>
  <si>
    <t>13-18-057-21W4 (7 wells, 0 facilities)</t>
  </si>
  <si>
    <t>04-21-057-21W4 (1 well, 0 facilities)</t>
  </si>
  <si>
    <t>10-21-057-21W4 (1 well, 0 facilities)</t>
  </si>
  <si>
    <t>11-21-057-21W4 (1 well, 0 facilities)</t>
  </si>
  <si>
    <t>04-28-057-21W4 (1 well, 0 facilities)</t>
  </si>
  <si>
    <t>09-30-057-21W4 (1 well, 0 facilities)</t>
  </si>
  <si>
    <t>14-30-057-21W4 (1 well, 0 facilities)</t>
  </si>
  <si>
    <t>14-32-057-21W4 (1 well, 0 facilities)</t>
  </si>
  <si>
    <t>08-02-057-22W4 (2 wells, 0 facilities)</t>
  </si>
  <si>
    <t>09-02-057-22W4 (2 wells, 0 facilities)</t>
  </si>
  <si>
    <t>01-02-057-22W4 (1 well, 0 facilities)</t>
  </si>
  <si>
    <t>11-02-057-22W4 (8 wells, 0 facilities)</t>
  </si>
  <si>
    <t>06-02-057-22W4 (1 well, 0 facilities)</t>
  </si>
  <si>
    <t>05-01-057-22W4 (8 wells, 0 facilities)</t>
  </si>
  <si>
    <t>03-11-057-22W4 (4 wells, 0 facilities)</t>
  </si>
  <si>
    <t>04-11-057-22W4 (4 wells, 0 facilities)</t>
  </si>
  <si>
    <t>15-04-057-22W4 (1 well, 0 facilities)</t>
  </si>
  <si>
    <t>12-10-057-22W4 (1 well, 0 facilities)</t>
  </si>
  <si>
    <t>04-11-057-22W4 (1 well, 0 facilities)</t>
  </si>
  <si>
    <t>03-14-057-22W4 (11 wells, 0 facilities)</t>
  </si>
  <si>
    <t>13-11-057-22W4 (1 well, 0 facilities)</t>
  </si>
  <si>
    <t>03-24-057-22W4 (2 wells, 0 facilities)</t>
  </si>
  <si>
    <t>02-13-057-22W4 (2 wells, 0 facilities)</t>
  </si>
  <si>
    <t>07-14-057-22W4 (7 wells, 0 facilities)</t>
  </si>
  <si>
    <t>12-23-057-22W4 (4 wells, 0 facilities)</t>
  </si>
  <si>
    <t>08-16-057-22W4 (3 wells, 0 facilities)</t>
  </si>
  <si>
    <t>11-15-057-22W4 (4 wells, 0 facilities)</t>
  </si>
  <si>
    <t>14-15-057-22W4 (3 wells, 0 facilities)</t>
  </si>
  <si>
    <t>04-22-057-22W4 (4 wells, 0 facilities)</t>
  </si>
  <si>
    <t>05-19-057-22W4 (8 wells, 0 facilities)</t>
  </si>
  <si>
    <t>08-24-057-23W4 (1 well, 0 facilities)</t>
  </si>
  <si>
    <t>05-22-057-22W4 (4 wells, 0 facilities)</t>
  </si>
  <si>
    <t>02-21-057-22W4 (1 well, 0 facilities)</t>
  </si>
  <si>
    <t>07-21-057-22W4 (6 wells, 0 facilities)</t>
  </si>
  <si>
    <t>08-21-057-22W4 (1 well, 0 facilities)</t>
  </si>
  <si>
    <t>11-21-057-22W4 (1 well, 0 facilities)</t>
  </si>
  <si>
    <t>05-21-057-22W4 (4 wells, 0 facilities)</t>
  </si>
  <si>
    <t>09-22-057-22W4 (4 wells, 0 facilities)</t>
  </si>
  <si>
    <t>10-23-057-22W4 (1 well, 0 facilities)</t>
  </si>
  <si>
    <t>04-35-057-22W4 (4 wells, 0 facilities)</t>
  </si>
  <si>
    <t>04-28-057-22W4 (2 wells, 0 facilities)</t>
  </si>
  <si>
    <t>13-21-057-22W4 (4 wells, 0 facilities)</t>
  </si>
  <si>
    <t>06-28-057-22W4 (1 well, 0 facilities)</t>
  </si>
  <si>
    <t>07-28-057-22W4 (1 well, 0 facilities)</t>
  </si>
  <si>
    <t>15-21-057-22W4 (4 wells, 0 facilities)</t>
  </si>
  <si>
    <t>02-33-057-22W4 (8 wells, 0 facilities)</t>
  </si>
  <si>
    <t>09-29-057-22W4 (4 wells, 0 facilities)</t>
  </si>
  <si>
    <t>01-29-057-22W4 (5 wells, 0 facilities)</t>
  </si>
  <si>
    <t>04-29-057-22W4 (1 well, 0 facilities)</t>
  </si>
  <si>
    <t>10-29-057-22W4 (1 well, 0 facilities)</t>
  </si>
  <si>
    <t>12-28-057-22W4 (4 wells, 0 facilities)</t>
  </si>
  <si>
    <t>10-29-057-22W4 (4 wells, 0 facilities)</t>
  </si>
  <si>
    <t>05-29-057-22W4 (3 wells, 0 facilities)</t>
  </si>
  <si>
    <t>09-30-057-22W4 (6 wells, 0 facilities)</t>
  </si>
  <si>
    <t>08-25-057-23W4 (4 wells, 0 facilities)</t>
  </si>
  <si>
    <t>10-30-057-22W4 (4 wells, 0 facilities)</t>
  </si>
  <si>
    <t>09-32-057-22W4 (5 wells, 0 facilities)</t>
  </si>
  <si>
    <t>07-32-057-22W4 (4 wells, 0 facilities)</t>
  </si>
  <si>
    <t>05-32-057-22W4 (1 well, 0 facilities)</t>
  </si>
  <si>
    <t>10-32-057-22W4 (1 well, 0 facilities)</t>
  </si>
  <si>
    <t>10-32-057-22W4 (4 wells, 0 facilities)</t>
  </si>
  <si>
    <t>06-33-057-22W4 (4 wells, 0 facilities)</t>
  </si>
  <si>
    <t>06-33-057-22W4 (1 well, 0 facilities)</t>
  </si>
  <si>
    <t>10-34-057-22W4 (1 well, 0 facilities)</t>
  </si>
  <si>
    <t>06-36-057-22W4 (1 well, 0 facilities)</t>
  </si>
  <si>
    <t>08-06-057-23W4 (1 well, 0 facilities)</t>
  </si>
  <si>
    <t>07-12-057-23W4 (1 well, 0 facilities)</t>
  </si>
  <si>
    <t>10-22-057-23W4 (1 well, 0 facilities)</t>
  </si>
  <si>
    <t>15-25-057-23W4 (3 wells, 0 facilities)</t>
  </si>
  <si>
    <t>01-26-057-23W4 (3 wells, 0 facilities)</t>
  </si>
  <si>
    <t>13-30-057-22W4 (4 wells, 0 facilities)</t>
  </si>
  <si>
    <t>16-26-057-23W4 (4 wells, 0 facilities)</t>
  </si>
  <si>
    <t>16-25-057-23W4 (1 well, 0 facilities)</t>
  </si>
  <si>
    <t>10-31-057-23W4 (1 well, 0 facilities)</t>
  </si>
  <si>
    <t>04-34-057-23W4 (1 well, 0 facilities)</t>
  </si>
  <si>
    <t>06-34-057-23W4 (1 well, 0 facilities)</t>
  </si>
  <si>
    <t>10-03-058-22W4 (1 well, 0 facilities)</t>
  </si>
  <si>
    <t>12-03-058-22W4 (1 well, 0 facilities)</t>
  </si>
  <si>
    <t>16-04-058-22W4 (1 well, 0 facilities)</t>
  </si>
  <si>
    <t>05-04-058-22W4 (4 wells, 0 facilities)</t>
  </si>
  <si>
    <t>07-05-058-22W4 (5 wells, 0 facilities)</t>
  </si>
  <si>
    <t>04-05-058-22W4 (6 wells, 0 facilities)</t>
  </si>
  <si>
    <t>05-06-058-22W4 (3 wells, 0 facilities)</t>
  </si>
  <si>
    <t>13-31-057-22W4 (4 wells, 0 facilities)</t>
  </si>
  <si>
    <t>06-06-058-22W4 (4 wells, 0 facilities)</t>
  </si>
  <si>
    <t>14-08-058-22W4 (2 wells, 0 facilities)</t>
  </si>
  <si>
    <t>14-09-058-22W4 (1 well, 0 facilities)</t>
  </si>
  <si>
    <t>09-12-058-22W4 (1 well, 0 facilities)</t>
  </si>
  <si>
    <t>03-28-058-22W4 (1 well, 0 facilities)</t>
  </si>
  <si>
    <t>06-01-058-23W4 (4 wells, 0 facilities)</t>
  </si>
  <si>
    <t>02-01-058-23W4 (1 well, 0 facilities)</t>
  </si>
  <si>
    <t>13-36-057-23W4 (4 wells, 0 facilities)</t>
  </si>
  <si>
    <t>06-01-058-23W4 (1 well, 0 facilities)</t>
  </si>
  <si>
    <t>02-12-058-23W4 (5 wells, 1 facility)</t>
  </si>
  <si>
    <t>04-12-058-23W4 (12 wells, 0 facilities)</t>
  </si>
  <si>
    <t>06-03-058-23W4 (1 well, 0 facilities)</t>
  </si>
  <si>
    <t>15-06-058-23W4 (1 well, 0 facilities)</t>
  </si>
  <si>
    <t>06-09-058-23W4 (1 well, 0 facilities)</t>
  </si>
  <si>
    <t>12-10-058-23W4 (9 wells, 0 facilities)</t>
  </si>
  <si>
    <t>05-11-058-23W4 (3 wells, 0 facilities)</t>
  </si>
  <si>
    <t>06-10-058-23W4 (1 well, 0 facilities)</t>
  </si>
  <si>
    <t>11-11-058-23W4 (13 wells, 0 facilities)</t>
  </si>
  <si>
    <t>06-11-058-23W4 (1 well, 0 facilities)</t>
  </si>
  <si>
    <t>07-11-058-23W4 (1 well, 0 facilities)</t>
  </si>
  <si>
    <t>06-12-058-23W4 (4 wells, 0 facilities)</t>
  </si>
  <si>
    <t>07-12-058-23W4 (8 wells, 0 facilities)</t>
  </si>
  <si>
    <t>07-12-058-23W4 (1 well, 0 facilities)</t>
  </si>
  <si>
    <t>03-12-058-23W4 (12 wells, 0 facilities)</t>
  </si>
  <si>
    <t>02-12-058-23W4 (1 well, 0 facilities)</t>
  </si>
  <si>
    <t>05-11-058-23W4 (1 well, 0 facilities)</t>
  </si>
  <si>
    <t>08-21-058-23W4 (1 well, 0 facilities)</t>
  </si>
  <si>
    <t>01-19-058-23W4 (5 wells, 0 facilities)</t>
  </si>
  <si>
    <t>08-19-058-23W4 (5 wells, 0 facilities)</t>
  </si>
  <si>
    <t>06-21-058-23W4 (1 well, 0 facilities)</t>
  </si>
  <si>
    <t>16-21-058-23W4 (1 well, 0 facilities)</t>
  </si>
  <si>
    <t>04-22-058-23W4 (1 well, 0 facilities)</t>
  </si>
  <si>
    <t>05-22-058-23W4 (1 well, 0 facilities)</t>
  </si>
  <si>
    <t>10-26-058-23W4 (1 well, 0 facilities)</t>
  </si>
  <si>
    <t>02-28-058-23W4 (1 well, 0 facilities)</t>
  </si>
  <si>
    <t>07-28-058-23W4 (1 well, 0 facilities)</t>
  </si>
  <si>
    <t>08-28-058-23W4 (1 well, 0 facilities)</t>
  </si>
  <si>
    <t>08-12-058-24W4 (1 well, 0 facilities)</t>
  </si>
  <si>
    <t>08-15-058-24W4 (1 well, 0 facilities)</t>
  </si>
  <si>
    <t>02-16-058-24W4 (1 well, 0 facilities)</t>
  </si>
  <si>
    <t>16-23-058-24W4 (1 well, 0 facilities)</t>
  </si>
  <si>
    <t>12-24-058-24W4 (1 well, 0 facilities)</t>
  </si>
  <si>
    <t>14-24-058-24W4 (1 well, 0 facilities)</t>
  </si>
  <si>
    <t>02-26-058-24W4 (1 well, 0 facilities)</t>
  </si>
  <si>
    <t>06-26-058-24W4 (1 well, 0 facilities)</t>
  </si>
  <si>
    <t>08-27-058-24W4 (2 wells, 0 facilities)</t>
  </si>
  <si>
    <t>14-27-058-24W4 (1 well, 0 facilities)</t>
  </si>
  <si>
    <t>05-07-059-23W4 (1 well, 0 facilities)</t>
  </si>
  <si>
    <t>13-08-059-23W4 (1 well, 0 facilities)</t>
  </si>
  <si>
    <t>11-18-059-23W4 (1 well, 0 facilities)</t>
  </si>
  <si>
    <t>08-19-059-23W4 (1 well, 0 facilities)</t>
  </si>
  <si>
    <t>16-04-059-24W4 (1 well, 0 facilities)</t>
  </si>
  <si>
    <t>06-10-059-24W4 (2 wells, 0 facilities)</t>
  </si>
  <si>
    <t>Operator</t>
  </si>
  <si>
    <t>BPEN(0%), APEN(50%)</t>
  </si>
  <si>
    <t>100% &amp; GORR</t>
  </si>
  <si>
    <t>BPO(100%), APO(75%)</t>
  </si>
  <si>
    <t>BPEN(0%), APEN(33.33333%)</t>
  </si>
  <si>
    <t>Redwater North</t>
  </si>
  <si>
    <t>Unit Name</t>
  </si>
  <si>
    <t>Package</t>
  </si>
  <si>
    <t>Gov Field</t>
  </si>
  <si>
    <t>Province</t>
  </si>
  <si>
    <t>Redwater</t>
  </si>
  <si>
    <t>AB</t>
  </si>
  <si>
    <t>WILLINGDON</t>
  </si>
  <si>
    <t>REDWATER</t>
  </si>
  <si>
    <t>FAIRYDELL-BON ACCORD</t>
  </si>
  <si>
    <t>WESTLOCK</t>
  </si>
  <si>
    <t>JEFFREY</t>
  </si>
  <si>
    <t>Pipelines highlighted in yellow are non-op pipelines.</t>
  </si>
  <si>
    <t>Related Well</t>
  </si>
  <si>
    <t>Pipeline Lic #</t>
  </si>
  <si>
    <t>Pipeline Line #</t>
  </si>
  <si>
    <t>Substance</t>
  </si>
  <si>
    <t>H2S Content (mol/kmol)</t>
  </si>
  <si>
    <t>From</t>
  </si>
  <si>
    <t>To</t>
  </si>
  <si>
    <t>Status</t>
  </si>
  <si>
    <t>OD (mm)</t>
  </si>
  <si>
    <t>Length (km)</t>
  </si>
  <si>
    <t>Multiple Segment</t>
  </si>
  <si>
    <t>Aband Cost Est (Gross)</t>
  </si>
  <si>
    <t>Estimated Aband. Year</t>
  </si>
  <si>
    <t>No</t>
  </si>
  <si>
    <t>Multiple</t>
  </si>
  <si>
    <t>Multi-line</t>
  </si>
  <si>
    <t>Redwater Water Disposal Company Limited</t>
  </si>
  <si>
    <t>Abandoned</t>
  </si>
  <si>
    <t>Operating</t>
  </si>
  <si>
    <t>Discontinued</t>
  </si>
  <si>
    <t>06-17-057-21W4</t>
  </si>
  <si>
    <t>16-08-057-21W4</t>
  </si>
  <si>
    <t>09-08-057-21W4</t>
  </si>
  <si>
    <t>14-21-057-21W4</t>
  </si>
  <si>
    <t>07-21-057-21W4</t>
  </si>
  <si>
    <t>08-04-057-21W4</t>
  </si>
  <si>
    <t>07-05-057-21W4</t>
  </si>
  <si>
    <t>02-05-057-21W4</t>
  </si>
  <si>
    <t>13-01-057-22W4</t>
  </si>
  <si>
    <t>15-02-057-22W4</t>
  </si>
  <si>
    <t>04-04-057-21W4</t>
  </si>
  <si>
    <t>05-12-058-23W4</t>
  </si>
  <si>
    <t>14-21-057-22W4</t>
  </si>
  <si>
    <t>14-17-057-21W4</t>
  </si>
  <si>
    <t>16-08-058-22W4</t>
  </si>
  <si>
    <t>06-35-057-22W4</t>
  </si>
  <si>
    <t>02-20-057-21W4</t>
  </si>
  <si>
    <t>10-30-057-21W4</t>
  </si>
  <si>
    <t>15-17-057-21W4</t>
  </si>
  <si>
    <t>12-22-057-21W4</t>
  </si>
  <si>
    <t>06-16-058-22W4</t>
  </si>
  <si>
    <t>06-16-056-22W4</t>
  </si>
  <si>
    <t>06-11-057-22W4</t>
  </si>
  <si>
    <t>11-32-056-22W4</t>
  </si>
  <si>
    <t>12-31-056-22W4</t>
  </si>
  <si>
    <t>01-17-058-22W4</t>
  </si>
  <si>
    <t>07-36-056-24W4</t>
  </si>
  <si>
    <t>09-21-058-23W4</t>
  </si>
  <si>
    <t>11-07-058-21W4</t>
  </si>
  <si>
    <t>06-19-057-22W4</t>
  </si>
  <si>
    <t>03-28-057-22W4</t>
  </si>
  <si>
    <t>09-12-059-24W4</t>
  </si>
  <si>
    <t>07-26-058-24W4</t>
  </si>
  <si>
    <t>07-13-058-23W4</t>
  </si>
  <si>
    <t>13-24-058-23W4</t>
  </si>
  <si>
    <t>Oil-Well Effluent</t>
  </si>
  <si>
    <t>Natural Gas</t>
  </si>
  <si>
    <t>Salt Water</t>
  </si>
  <si>
    <t>Lic # 603</t>
  </si>
  <si>
    <t>Lic # 708</t>
  </si>
  <si>
    <t>Lic # 399094</t>
  </si>
  <si>
    <t>Lic # 396731</t>
  </si>
  <si>
    <t>Lic # 421416</t>
  </si>
  <si>
    <t>Lic # 116</t>
  </si>
  <si>
    <t>Facilities highlighted in yellow are non-op facilities.</t>
  </si>
  <si>
    <t>Manual overrides.</t>
  </si>
  <si>
    <t>LLR Site Specific Estimates.</t>
  </si>
  <si>
    <t>Facility Surface Location</t>
  </si>
  <si>
    <t>Facility Details</t>
  </si>
  <si>
    <t># Related Facilities</t>
  </si>
  <si>
    <t># Licensed Facilities</t>
  </si>
  <si>
    <t># Related Wells</t>
  </si>
  <si>
    <t># Related Pipelines</t>
  </si>
  <si>
    <t># Related Spills</t>
  </si>
  <si>
    <t>Dismantlement Cost Est (Gross)</t>
  </si>
  <si>
    <t>Remediation Cost Est (Gross)</t>
  </si>
  <si>
    <t>Reclamation Cost Est (Gross)</t>
  </si>
  <si>
    <t>Estimated Dismantlement Year</t>
  </si>
  <si>
    <t>Majority Operator</t>
  </si>
  <si>
    <t>Majority Licensee</t>
  </si>
  <si>
    <t>Est, Age of Facility (yrs)</t>
  </si>
  <si>
    <t>07-29-057-21W4</t>
  </si>
  <si>
    <t>01-25-057-23W4</t>
  </si>
  <si>
    <t>15-11-059-25W4</t>
  </si>
  <si>
    <t>Active, Combined Facilities Largest Design Capacity Ratings: Oil: B (50 - 500 m3 fluid/day)</t>
  </si>
  <si>
    <t>Active, Combined Facilities Largest Design Capacity Ratings: Gas: K (very large facility), requires SSLA</t>
  </si>
  <si>
    <t>Active, Combined Facilities Largest Design Capacity Ratings: Gas: F (0 - 900 e3m3 gas inlet/day), requires SSLA</t>
  </si>
  <si>
    <t>Inactive, Combined Facilities Largest Design Capacity Ratings: Gas: F (0 - 900 e3m3 gas inlet/day)</t>
  </si>
  <si>
    <t>Inactive, Combined Facilities Largest Design Capacity Ratings: Oil: A (0-50 m3 fluid/day)</t>
  </si>
  <si>
    <t>Inactive, Combined Facilities Largest Design Capacity Ratings: Oil: B (50 - 500 m3 fluid/day)</t>
  </si>
  <si>
    <t>Active, Combined Facilities Largest Design Capacity Ratings: Oil: C (500 - 3000 m3 fluid/day)</t>
  </si>
  <si>
    <t>Active</t>
  </si>
  <si>
    <t>Inactive, Design Capacity Rating: F (0 - 900 e3m3 gas inlet/day)</t>
  </si>
  <si>
    <t>Active, Combined Facilities Largest Design Capacity Ratings: Oil: A (0-50 m3 fluid/day)</t>
  </si>
  <si>
    <t>Active, Combined Facilities Largest Design Capacity Ratings: Oil: E (small facility)</t>
  </si>
  <si>
    <t>Inactive, Design Capacity Rating: B (50 - 500 m3 fluid/day)</t>
  </si>
  <si>
    <t>Mosaic Energy Ltd.</t>
  </si>
  <si>
    <t>Schedule End of Life Work:</t>
  </si>
  <si>
    <t>Year</t>
  </si>
  <si>
    <t>Downhole Abandonments</t>
  </si>
  <si>
    <t># Wells</t>
  </si>
  <si>
    <t>Net Wells</t>
  </si>
  <si>
    <t>Net Liability</t>
  </si>
  <si>
    <t>Surface Equip Dismantlement</t>
  </si>
  <si>
    <t>Pipeline Abandonments</t>
  </si>
  <si>
    <t># PLs</t>
  </si>
  <si>
    <t>Net Pipelines</t>
  </si>
  <si>
    <t>Wellsite and PL Remediation</t>
  </si>
  <si>
    <t># Sites / PLs</t>
  </si>
  <si>
    <t>Net Sites / PLs</t>
  </si>
  <si>
    <t>Wellsite Reclamation</t>
  </si>
  <si>
    <t># Well-sites</t>
  </si>
  <si>
    <t>Net Wellsites</t>
  </si>
  <si>
    <t>Facility Decomm/Rem/Recl</t>
  </si>
  <si>
    <t># Facilities</t>
  </si>
  <si>
    <t>Net Facilities</t>
  </si>
  <si>
    <t>Total Annual Net Liability</t>
  </si>
  <si>
    <t>Totals:</t>
  </si>
  <si>
    <t>© 2024-2025 Solstice Engineering Ltd.  All Rights Reserved.  This report has been generated by Petroscout to be used for the sole purposes of the client and cannot be redistributed without receiving prior written consent from Solstice Engineering</t>
  </si>
  <si>
    <t>Ltd.  If you have received this report in error, please destroy immediately and confirm at support@solsticesolutions.com or support@petroscout.ca.  If you are interested in the software that generated this report please visit www.petroscout.ca.</t>
  </si>
  <si>
    <t>Note to reader / auditors: This is a new version of Solstice Engineerings's estimate methodology that has been in place since 2008. Petroscout reserves the right to make slight changes to the methodology in the first year (until end of 2025) such</t>
  </si>
  <si>
    <t>that the ARO report will not provide static results and may effect financial reporting if used as the sole source of liability estimation. Although this may not be standard practice it will result in a much more accurate tool as client input is incorporated.</t>
  </si>
  <si>
    <t>Note: if you require this ARO report to be provided by a 3rd party for audit requirements, Solstice Engineering Ltd. (support@solsticesolutions.com) will review this report along with your unit rates and assumptions to assess the reasonability of the inputs</t>
  </si>
  <si>
    <t>and if determined to be satisfactory will provide a 3rd party review statement to meet these requirements.</t>
  </si>
  <si>
    <t>Filters Applied: Well, Pipeline and Facility Lists: Area =Redwater North</t>
  </si>
  <si>
    <t>Well Inventory Summary:</t>
  </si>
  <si>
    <t>Wells (gross) that are not abandoned:</t>
  </si>
  <si>
    <t xml:space="preserve">   Total net well count:</t>
  </si>
  <si>
    <t>Total gross well site count (non-abandoned wells):</t>
  </si>
  <si>
    <t xml:space="preserve">   Total net well site count:</t>
  </si>
  <si>
    <t xml:space="preserve">   Total net well site with production facilities count:</t>
  </si>
  <si>
    <t xml:space="preserve">   Total well sites that are operated:</t>
  </si>
  <si>
    <t>Average working interest (including op and non-op):</t>
  </si>
  <si>
    <t xml:space="preserve">   Average working interest for operated wells:</t>
  </si>
  <si>
    <t>Total well sites that are not reclaimed:</t>
  </si>
  <si>
    <t>126  (94%)</t>
  </si>
  <si>
    <t>157  (90%)</t>
  </si>
  <si>
    <t>Pipeline Inventory Summary:</t>
  </si>
  <si>
    <t>Pipeline segments (gross) that are not abandoned:</t>
  </si>
  <si>
    <t>Pipelines (multi-segment, gross) that are not abandoned:</t>
  </si>
  <si>
    <t xml:space="preserve">   Total net pipeline count:</t>
  </si>
  <si>
    <t xml:space="preserve">   Total pipelines that are operated:</t>
  </si>
  <si>
    <t>81  (83%)</t>
  </si>
  <si>
    <t>Facility Inventory Summary:</t>
  </si>
  <si>
    <t>Facilities (gross) that are not decommissioned/reclaimed:</t>
  </si>
  <si>
    <t xml:space="preserve">   Total net facility count:</t>
  </si>
  <si>
    <t xml:space="preserve">   Total facilities that are operated:</t>
  </si>
  <si>
    <t>28  (97%)</t>
  </si>
  <si>
    <t>Well Related Estimates:</t>
  </si>
  <si>
    <t>Wellbore Abandonments:</t>
  </si>
  <si>
    <t>Well Site Surface Equipment Dismantlement:</t>
  </si>
  <si>
    <t>Well Site Remediation:</t>
  </si>
  <si>
    <t>Well Site Reclamation:</t>
  </si>
  <si>
    <t>Total:</t>
  </si>
  <si>
    <t>Pipeline Related Estimates:</t>
  </si>
  <si>
    <t>Pipeline Abandonments:</t>
  </si>
  <si>
    <t>Pipeline Remediation:</t>
  </si>
  <si>
    <t>Facility Related Estimates:</t>
  </si>
  <si>
    <t>Facility Dismantlement / Demolition:</t>
  </si>
  <si>
    <t>Facility Remediation:</t>
  </si>
  <si>
    <t>Facility Reclamation:</t>
  </si>
  <si>
    <t>Total Asset Retirement Obligations (ARO):</t>
  </si>
  <si>
    <t>Wellbore Abandonment Liability Estimate Summary</t>
  </si>
  <si>
    <t>Wells To Abandon</t>
  </si>
  <si>
    <t>All</t>
  </si>
  <si>
    <t>Operated</t>
  </si>
  <si>
    <t>Avg Working Interest</t>
  </si>
  <si>
    <t>Net Well Count</t>
  </si>
  <si>
    <t>Average Depth (m)</t>
  </si>
  <si>
    <t>Average TVD (m)</t>
  </si>
  <si>
    <t>Average Age (yrs)</t>
  </si>
  <si>
    <t>Average Remaining Life (yrs)</t>
  </si>
  <si>
    <t>Average Abandonment Cost Per Well</t>
  </si>
  <si>
    <t>Gross</t>
  </si>
  <si>
    <t>Net</t>
  </si>
  <si>
    <t>Total Liability (Net)</t>
  </si>
  <si>
    <t>TOTALS</t>
  </si>
  <si>
    <t>Well Site Surface Equipment Dismantlement Liability Estimate Summary</t>
  </si>
  <si>
    <t>Well Sites to Dismantle</t>
  </si>
  <si>
    <t>Net Wellsite Count</t>
  </si>
  <si>
    <t>Net Wellsite Producer Count</t>
  </si>
  <si>
    <t>Average Dismantlement Cost Per Well Site</t>
  </si>
  <si>
    <t>Pipeline Abandonment Liability Estimate Summary</t>
  </si>
  <si>
    <t>Pipelines to Abandon</t>
  </si>
  <si>
    <t>Pipelines</t>
  </si>
  <si>
    <t>Segments</t>
  </si>
  <si>
    <t>Non-Op</t>
  </si>
  <si>
    <t>Net Pipeline Count</t>
  </si>
  <si>
    <t>Avg Segment OD (mm)</t>
  </si>
  <si>
    <t>Avg Segment Len (km)</t>
  </si>
  <si>
    <t>Average H2S Content</t>
  </si>
  <si>
    <t>Average Abandonment Cost Per Pipeline</t>
  </si>
  <si>
    <t>Well Site Remediation Liability Estimate Summary</t>
  </si>
  <si>
    <t>Well Sites to Remediate</t>
  </si>
  <si>
    <t>Average Remediation Cost Per Well Site</t>
  </si>
  <si>
    <t>Well Site Reclamation Liability Estimate Summary</t>
  </si>
  <si>
    <t>Well Sites to Reclaim</t>
  </si>
  <si>
    <t>Average Reclamation Cost Per Well Site</t>
  </si>
  <si>
    <t>Facility Dismantlement / Demolition Liability Estimate Summary</t>
  </si>
  <si>
    <t>Facilities to Dismantle/Demolish</t>
  </si>
  <si>
    <t>Rel. Wells</t>
  </si>
  <si>
    <t>Rel. PLs</t>
  </si>
  <si>
    <t>Net Facility Count</t>
  </si>
  <si>
    <t>Avg Num Fac Per Loc</t>
  </si>
  <si>
    <t>Avg Licensed Fac Per Location</t>
  </si>
  <si>
    <t>Average Dismantlement Cost Per Facility</t>
  </si>
  <si>
    <t>Facility Remediation Liability Estimate Summary</t>
  </si>
  <si>
    <t>Facility Sites to Remediate</t>
  </si>
  <si>
    <t>Average Remediation Cost Per Facility</t>
  </si>
  <si>
    <t>Facility Reclamation Liability Estimate Summary</t>
  </si>
  <si>
    <t>Facility Sites to Reclaim</t>
  </si>
  <si>
    <t>Average Reclamation Cost Per Facility</t>
  </si>
  <si>
    <t>Petroscout ARO Estimate Comparison to Regulator LLR Estimate</t>
  </si>
  <si>
    <t>Petroscout Gross Liability Estimates (x$1,000)</t>
  </si>
  <si>
    <t>Well Abd</t>
  </si>
  <si>
    <t>Well Recl</t>
  </si>
  <si>
    <t>Fac Abd</t>
  </si>
  <si>
    <t>Fac Rem</t>
  </si>
  <si>
    <t>Fac Recl</t>
  </si>
  <si>
    <t>Regulator LLR Gross Liability Estimates (x$1,000)</t>
  </si>
  <si>
    <t>Well Difference</t>
  </si>
  <si>
    <t>Facility Difference</t>
  </si>
  <si>
    <t>Total Difference</t>
  </si>
  <si>
    <t>Active (producing) wells</t>
  </si>
  <si>
    <t>Inactive (non-producing) wells</t>
  </si>
  <si>
    <t xml:space="preserve">   &lt; 10 years</t>
  </si>
  <si>
    <t xml:space="preserve">   11-20 years</t>
  </si>
  <si>
    <t xml:space="preserve">   21+ years</t>
  </si>
  <si>
    <t>Total wells (active and inactive)</t>
  </si>
  <si>
    <t>Active pipelines</t>
  </si>
  <si>
    <t>Inactive pipelines</t>
  </si>
  <si>
    <t>Active facilities</t>
  </si>
  <si>
    <t>Inactive facilities</t>
  </si>
  <si>
    <t>Sites requiring reclamation only</t>
  </si>
  <si>
    <t>Total liabilities</t>
  </si>
  <si>
    <t>Well Summary (# of Wells)</t>
  </si>
  <si>
    <t>Non-Operated</t>
  </si>
  <si>
    <t>Filter Sub-totals:</t>
  </si>
  <si>
    <t>Well Downhole Abandonment:</t>
  </si>
  <si>
    <t>Wellsite Surface Equipment Dismantlement:</t>
  </si>
  <si>
    <t>Wellsite and Pipeline Remediation:</t>
  </si>
  <si>
    <t>Wellsite Reclamation:</t>
  </si>
  <si>
    <t>Pipeline Abandonment:</t>
  </si>
  <si>
    <t>Facility Decommissioning:</t>
  </si>
  <si>
    <t>Total ARO Estimate:</t>
  </si>
  <si>
    <t>Originally filtered for: Well, Pipeline and Facility Lists: Area =Redwater North</t>
  </si>
  <si>
    <t>Petroscout ARO Estimate</t>
  </si>
  <si>
    <t>Regulator Current Liability</t>
  </si>
  <si>
    <t xml:space="preserve">Discount Rate:  </t>
  </si>
  <si>
    <t xml:space="preserve">Inflation Rate:  </t>
  </si>
  <si>
    <t xml:space="preserve">Max. Life Span (yrs):  </t>
  </si>
  <si>
    <t>Type</t>
  </si>
  <si>
    <t>UWI /Facility / Pipeline From</t>
  </si>
  <si>
    <t>Operated?</t>
  </si>
  <si>
    <t>AER Status</t>
  </si>
  <si>
    <t>Petro-scout Status</t>
  </si>
  <si>
    <t>Working Interest (%)</t>
  </si>
  <si>
    <t>Petroscout ARO Estimate (Gross)</t>
  </si>
  <si>
    <t>DH Aband Cost Est</t>
  </si>
  <si>
    <t>Surf Equip/Fac Dism Est</t>
  </si>
  <si>
    <t>Pipeline Aband Est</t>
  </si>
  <si>
    <t>Remed-iation Est</t>
  </si>
  <si>
    <t>Reclam-ation Est</t>
  </si>
  <si>
    <t>End of Life Cost Est</t>
  </si>
  <si>
    <t>Other Filters:</t>
  </si>
  <si>
    <t>Surface Location / Pipeline To</t>
  </si>
  <si>
    <t>Inactive Date</t>
  </si>
  <si>
    <t>Est. Aband Date.</t>
  </si>
  <si>
    <t>Abandon-ment Area</t>
  </si>
  <si>
    <t>Reclamation Area</t>
  </si>
  <si>
    <t>Year Drilled/ Constructed</t>
  </si>
  <si>
    <t>Depth (mKB) / Well Equivalency</t>
  </si>
  <si>
    <t>TVD (mKB)</t>
  </si>
  <si>
    <t>Well Type / Facility Type</t>
  </si>
  <si>
    <t>Est Aband Date</t>
  </si>
  <si>
    <t>Aband Year</t>
  </si>
  <si>
    <t>Dism &amp; PL Year</t>
  </si>
  <si>
    <t>Rem &amp; Recl Year</t>
  </si>
  <si>
    <t>DH Aband Net</t>
  </si>
  <si>
    <t>Surf Equip Net</t>
  </si>
  <si>
    <t>PL Net</t>
  </si>
  <si>
    <t>Rem Net</t>
  </si>
  <si>
    <t>Recl Net</t>
  </si>
  <si>
    <t>LLR Abd Net</t>
  </si>
  <si>
    <t>LLR Recl Net</t>
  </si>
  <si>
    <t>WI To Use</t>
  </si>
  <si>
    <t>Well</t>
  </si>
  <si>
    <t>Suspended</t>
  </si>
  <si>
    <t>Producing</t>
  </si>
  <si>
    <t>D&amp;A</t>
  </si>
  <si>
    <t>No Prod</t>
  </si>
  <si>
    <t>Gas</t>
  </si>
  <si>
    <t>Oil</t>
  </si>
  <si>
    <t>Service</t>
  </si>
  <si>
    <t>Parklands Area</t>
  </si>
  <si>
    <t>Grasslands Area East</t>
  </si>
  <si>
    <t>Area 2</t>
  </si>
  <si>
    <t>F38852</t>
  </si>
  <si>
    <t>F13221</t>
  </si>
  <si>
    <t>F43262</t>
  </si>
  <si>
    <t>F42640</t>
  </si>
  <si>
    <t>F42211</t>
  </si>
  <si>
    <t>F41985</t>
  </si>
  <si>
    <t>F41875</t>
  </si>
  <si>
    <t>F45243</t>
  </si>
  <si>
    <t>F41564</t>
  </si>
  <si>
    <t>F46997</t>
  </si>
  <si>
    <t>F42134</t>
  </si>
  <si>
    <t>F43368</t>
  </si>
  <si>
    <t>F13248</t>
  </si>
  <si>
    <t>F41603</t>
  </si>
  <si>
    <t>F34293</t>
  </si>
  <si>
    <t>F45914</t>
  </si>
  <si>
    <t>F42941</t>
  </si>
  <si>
    <t>Pipeline</t>
  </si>
  <si>
    <t>3541-7</t>
  </si>
  <si>
    <t>3541-10</t>
  </si>
  <si>
    <t>3541-11</t>
  </si>
  <si>
    <t>8917-20</t>
  </si>
  <si>
    <t>8917-21</t>
  </si>
  <si>
    <t>8917-22</t>
  </si>
  <si>
    <t>8917-23</t>
  </si>
  <si>
    <t>8917-24</t>
  </si>
  <si>
    <t>8917-25</t>
  </si>
  <si>
    <t>8917-26</t>
  </si>
  <si>
    <t>10078-42</t>
  </si>
  <si>
    <t>10111-3</t>
  </si>
  <si>
    <t>10111-4</t>
  </si>
  <si>
    <t>14625-23</t>
  </si>
  <si>
    <t>15662-16</t>
  </si>
  <si>
    <t>15662-22</t>
  </si>
  <si>
    <t>22786-119</t>
  </si>
  <si>
    <t>22786-136</t>
  </si>
  <si>
    <t>22786-230</t>
  </si>
  <si>
    <t>31254-1</t>
  </si>
  <si>
    <t>31254-2</t>
  </si>
  <si>
    <t>31254-4</t>
  </si>
  <si>
    <t>31254-5</t>
  </si>
  <si>
    <t>31254-8</t>
  </si>
  <si>
    <t>31254-9</t>
  </si>
  <si>
    <t>31254-10</t>
  </si>
  <si>
    <t>34194-1</t>
  </si>
  <si>
    <t>38439-1</t>
  </si>
  <si>
    <t>39198-3</t>
  </si>
  <si>
    <t>41396-1</t>
  </si>
  <si>
    <t>41396-2</t>
  </si>
  <si>
    <t>41947-1</t>
  </si>
  <si>
    <t>42681-1</t>
  </si>
  <si>
    <t>43973-1</t>
  </si>
  <si>
    <t>43973-2</t>
  </si>
  <si>
    <t>44702-1</t>
  </si>
  <si>
    <t>46994-1</t>
  </si>
  <si>
    <t>47160-2</t>
  </si>
  <si>
    <t>47160-4</t>
  </si>
  <si>
    <t>47160-7</t>
  </si>
  <si>
    <t>47160-8</t>
  </si>
  <si>
    <t>47160-10</t>
  </si>
  <si>
    <t>47160-11</t>
  </si>
  <si>
    <t>47160-14</t>
  </si>
  <si>
    <t>48835-5</t>
  </si>
  <si>
    <t>48835-6</t>
  </si>
  <si>
    <t>48835-9</t>
  </si>
  <si>
    <t>49242-1</t>
  </si>
  <si>
    <t>50249-1</t>
  </si>
  <si>
    <t>50249-7</t>
  </si>
  <si>
    <t>50249-8</t>
  </si>
  <si>
    <t>50249-9</t>
  </si>
  <si>
    <t>50249-11</t>
  </si>
  <si>
    <t>50249-12</t>
  </si>
  <si>
    <t>50249-13</t>
  </si>
  <si>
    <t>50249-14</t>
  </si>
  <si>
    <t>50249-15</t>
  </si>
  <si>
    <t>50742-1</t>
  </si>
  <si>
    <t>50742-4</t>
  </si>
  <si>
    <t>50742-5</t>
  </si>
  <si>
    <t>50742-6</t>
  </si>
  <si>
    <t>50742-7</t>
  </si>
  <si>
    <t>50742-12</t>
  </si>
  <si>
    <t>51738-3</t>
  </si>
  <si>
    <t>51738-6</t>
  </si>
  <si>
    <t>53065-1</t>
  </si>
  <si>
    <t>53065-2</t>
  </si>
  <si>
    <t>53065-3</t>
  </si>
  <si>
    <t>53065-4</t>
  </si>
  <si>
    <t>53065-14</t>
  </si>
  <si>
    <t>53065-17</t>
  </si>
  <si>
    <t>53065-18</t>
  </si>
  <si>
    <t>53065-21</t>
  </si>
  <si>
    <t>53065-24</t>
  </si>
  <si>
    <t>53065-25</t>
  </si>
  <si>
    <t>53065-28</t>
  </si>
  <si>
    <t>53065-33</t>
  </si>
  <si>
    <t>53065-34</t>
  </si>
  <si>
    <t>53065-35</t>
  </si>
  <si>
    <t>53065-41</t>
  </si>
  <si>
    <t>53065-43</t>
  </si>
  <si>
    <t>54194-1</t>
  </si>
  <si>
    <t>54194-2</t>
  </si>
  <si>
    <t>54194-3</t>
  </si>
  <si>
    <t>54273-5</t>
  </si>
  <si>
    <t>54273-6</t>
  </si>
  <si>
    <t>54273-7</t>
  </si>
  <si>
    <t>54273-8</t>
  </si>
  <si>
    <t>54273-12</t>
  </si>
  <si>
    <t>54273-13</t>
  </si>
  <si>
    <t>54273-15</t>
  </si>
  <si>
    <t>54917-2</t>
  </si>
  <si>
    <t>55418-5</t>
  </si>
  <si>
    <t>55418-6</t>
  </si>
  <si>
    <t>55590-2</t>
  </si>
  <si>
    <t>55590-3</t>
  </si>
  <si>
    <t>55590-4</t>
  </si>
  <si>
    <t>55590-5</t>
  </si>
  <si>
    <t>55590-6</t>
  </si>
  <si>
    <t>55591-1</t>
  </si>
  <si>
    <t>55591-2</t>
  </si>
  <si>
    <t>55591-3</t>
  </si>
  <si>
    <t>55591-6</t>
  </si>
  <si>
    <t>55622-1</t>
  </si>
  <si>
    <t>59776-1</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</si>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</sst>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quot;$&quot;#,##0.00"/>
    <numFmt numFmtId="164" formatCode="&quot;$&quot;#,##0"/>
    <numFmt numFmtId="165" formatCode="&quot;$&quot;#,##0.0"/>
    <numFmt numFmtId="166" formatCode="&quot;$&quot;#,##0.00"/>
    <numFmt numFmtId="167" formatCode="0.0"/>
    <numFmt numFmtId="168" formatCode="mmm\-yyyy"/>
    <numFmt numFmtId="169" formatCode="#,##0.0"/>
    <numFmt numFmtId="170" formatCode="0.0%"/>
    <numFmt numFmtId="171" formatCode="dd\-mmm\-yy"/>
  </numFmts>
  <fonts count="21" x14ac:knownFonts="1">
    <font>
      <sz val="11"/>
      <color theme="1"/>
      <name val="Aptos Narrow"/>
      <family val="2"/>
      <scheme val="minor"/>
    </font>
    <font>
      <b/>
      <sz val="11"/>
      <color theme="1"/>
      <name val="Aptos Narrow"/>
      <family val="2"/>
      <scheme val="minor"/>
    </font>
    <font>
      <sz val="10"/>
      <name val="MS Sans Serif"/>
    </font>
    <font>
      <sz val="10"/>
      <color rgb="FF0A2931"/>
      <name val="Trebuchet MS"/>
      <family val="2"/>
    </font>
    <font>
      <i/>
      <sz val="8"/>
      <color rgb="FF0A2931"/>
      <name val="Trebuchet MS"/>
      <family val="2"/>
    </font>
    <font>
      <b/>
      <sz val="12"/>
      <color rgb="FF0A2931"/>
      <name val="Trebuchet MS"/>
      <family val="2"/>
    </font>
    <font>
      <sz val="9"/>
      <color rgb="FF0A2931"/>
      <name val="Trebuchet MS"/>
      <family val="2"/>
    </font>
    <font>
      <b/>
      <sz val="9"/>
      <color rgb="FF0A2931"/>
      <name val="Trebuchet MS"/>
      <family val="2"/>
    </font>
    <font>
      <sz val="10"/>
      <color rgb="FF0A2931"/>
      <name val="MS Sans Serif"/>
    </font>
    <font>
      <sz val="9"/>
      <color rgb="FFFFFFFF"/>
      <name val="Trebuchet MS"/>
      <family val="2"/>
    </font>
    <font>
      <sz val="8"/>
      <color rgb="FF0A2931"/>
      <name val="Tahoma"/>
      <family val="2"/>
    </font>
    <font>
      <i/>
      <sz val="8"/>
      <color rgb="FF0A2931"/>
      <name val="Tahoma"/>
      <family val="2"/>
    </font>
    <font>
      <b/>
      <sz val="12"/>
      <color rgb="FF0A2931"/>
      <name val="Tahoma"/>
      <family val="2"/>
    </font>
    <font>
      <sz val="8"/>
      <color rgb="FFFF0000"/>
      <name val="Tahoma"/>
      <family val="2"/>
    </font>
    <font>
      <sz val="8"/>
      <color rgb="FF0000FF"/>
      <name val="Tahoma"/>
      <family val="2"/>
    </font>
    <font>
      <sz val="9"/>
      <color indexed="81"/>
      <name val="Tahoma"/>
      <family val="2"/>
    </font>
    <font>
      <b/>
      <sz val="8"/>
      <color rgb="FF0A2931"/>
      <name val="Tahoma"/>
      <family val="2"/>
    </font>
    <font>
      <b/>
      <sz val="9"/>
      <color rgb="FF0A2931"/>
      <name val="Tahoma"/>
      <family val="2"/>
    </font>
    <font>
      <sz val="10"/>
      <color rgb="FF0A2931"/>
      <name val="Tahoma"/>
      <family val="2"/>
    </font>
    <font>
      <b/>
      <sz val="10"/>
      <color rgb="FF0A2931"/>
      <name val="Tahoma"/>
      <family val="2"/>
    </font>
    <font>
      <b/>
      <sz val="8"/>
      <color rgb="FFFF0000"/>
      <name val="Tahoma"/>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DC016"/>
        <bgColor indexed="64"/>
      </patternFill>
    </fill>
    <fill>
      <patternFill patternType="solid">
        <fgColor rgb="FFFFFF99"/>
        <bgColor indexed="64"/>
      </patternFill>
    </fill>
    <fill>
      <patternFill patternType="solid">
        <fgColor rgb="FFD9D9D9"/>
        <bgColor indexed="64"/>
      </patternFill>
    </fill>
    <fill>
      <patternFill patternType="solid">
        <fgColor rgb="FFD9F4FF"/>
        <bgColor indexed="64"/>
      </patternFill>
    </fill>
    <fill>
      <patternFill patternType="solid">
        <fgColor rgb="FFD8E4BC"/>
        <bgColor indexed="64"/>
      </patternFill>
    </fill>
    <fill>
      <patternFill patternType="solid">
        <fgColor rgb="FFEBF1DE"/>
        <bgColor indexed="64"/>
      </patternFill>
    </fill>
    <fill>
      <patternFill patternType="solid">
        <fgColor rgb="FFE6B8B7"/>
        <bgColor indexed="64"/>
      </patternFill>
    </fill>
    <fill>
      <patternFill patternType="solid">
        <fgColor rgb="FFF2DCDB"/>
        <bgColor indexed="64"/>
      </patternFill>
    </fill>
    <fill>
      <patternFill patternType="solid">
        <fgColor rgb="FFFFFFCC"/>
        <bgColor indexed="64"/>
      </patternFill>
    </fill>
  </fills>
  <borders count="55">
    <border>
      <left/>
      <right/>
      <top/>
      <bottom/>
      <diagonal/>
    </border>
    <border>
      <left/>
      <right/>
      <top/>
      <bottom style="medium">
        <color rgb="FF0A293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ouble">
        <color indexed="64"/>
      </top>
      <bottom style="medium">
        <color indexed="64"/>
      </bottom>
      <diagonal/>
    </border>
    <border>
      <left style="medium">
        <color indexed="64"/>
      </left>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auto="1"/>
      </top>
      <bottom style="hair">
        <color indexed="64"/>
      </bottom>
      <diagonal/>
    </border>
  </borders>
  <cellStyleXfs count="2">
    <xf numFmtId="0" fontId="0" fillId="0" borderId="0"/>
    <xf numFmtId="0" fontId="2" fillId="0" borderId="0"/>
  </cellStyleXfs>
  <cellXfs count="297">
    <xf numFmtId="0" fontId="0" fillId="0" borderId="0" xfId="0"/>
    <xf numFmtId="0" fontId="3" fillId="0" borderId="0" xfId="1" applyFont="1" applyProtection="1">
      <protection locked="0"/>
    </xf>
    <xf numFmtId="0" fontId="8" fillId="0" borderId="0" xfId="1" applyFont="1" applyProtection="1">
      <protection locked="0"/>
    </xf>
    <xf numFmtId="165" fontId="8" fillId="0" borderId="0" xfId="1" applyNumberFormat="1" applyFont="1" applyProtection="1">
      <protection locked="0"/>
    </xf>
    <xf numFmtId="0" fontId="9" fillId="2" borderId="0" xfId="1" applyFont="1" applyFill="1" applyAlignment="1" applyProtection="1">
      <alignment horizontal="right"/>
      <protection hidden="1"/>
    </xf>
    <xf numFmtId="0" fontId="3" fillId="2" borderId="0" xfId="1" applyFont="1" applyFill="1" applyProtection="1"/>
    <xf numFmtId="0" fontId="4" fillId="2" borderId="0" xfId="1" applyFont="1" applyFill="1" applyAlignment="1" applyProtection="1">
      <alignment horizontal="right"/>
    </xf>
    <xf numFmtId="0" fontId="5" fillId="2" borderId="0" xfId="1" applyFont="1" applyFill="1" applyAlignment="1" applyProtection="1">
      <alignment horizontal="left" vertical="center" indent="17"/>
    </xf>
    <xf numFmtId="0" fontId="5" fillId="0" borderId="0" xfId="1" applyFont="1" applyAlignment="1" applyProtection="1">
      <alignment horizontal="right"/>
    </xf>
    <xf numFmtId="0" fontId="3" fillId="2" borderId="1" xfId="1" applyFont="1" applyFill="1" applyBorder="1" applyProtection="1"/>
    <xf numFmtId="0" fontId="6" fillId="2" borderId="0" xfId="1" applyFont="1" applyFill="1" applyAlignment="1" applyProtection="1">
      <alignment vertical="center"/>
    </xf>
    <xf numFmtId="0" fontId="7" fillId="3" borderId="2" xfId="1" applyFont="1" applyFill="1" applyBorder="1" applyAlignment="1" applyProtection="1">
      <alignment horizontal="center" vertical="center"/>
    </xf>
    <xf numFmtId="0" fontId="7" fillId="3" borderId="2" xfId="1" applyFont="1" applyFill="1" applyBorder="1" applyAlignment="1" applyProtection="1">
      <alignment vertical="center"/>
    </xf>
    <xf numFmtId="0" fontId="7" fillId="3" borderId="3" xfId="1" applyFont="1" applyFill="1" applyBorder="1" applyProtection="1"/>
    <xf numFmtId="0" fontId="7" fillId="3" borderId="4" xfId="1" applyFont="1" applyFill="1" applyBorder="1" applyProtection="1"/>
    <xf numFmtId="0" fontId="6" fillId="4" borderId="0" xfId="1" applyFont="1" applyFill="1" applyAlignment="1" applyProtection="1">
      <alignment vertical="center"/>
    </xf>
    <xf numFmtId="0" fontId="6" fillId="4" borderId="0" xfId="1" applyFont="1" applyFill="1" applyProtection="1"/>
    <xf numFmtId="0" fontId="7" fillId="5" borderId="0" xfId="1" applyFont="1" applyFill="1" applyAlignment="1" applyProtection="1">
      <alignment vertical="center"/>
    </xf>
    <xf numFmtId="0" fontId="6" fillId="5" borderId="0" xfId="1" applyFont="1" applyFill="1" applyAlignment="1" applyProtection="1">
      <alignment vertical="center"/>
    </xf>
    <xf numFmtId="0" fontId="6" fillId="5" borderId="0" xfId="1" applyFont="1" applyFill="1" applyProtection="1"/>
    <xf numFmtId="0" fontId="6" fillId="2" borderId="5" xfId="1" applyFont="1" applyFill="1" applyBorder="1" applyAlignment="1" applyProtection="1">
      <alignment horizontal="center" vertical="center"/>
    </xf>
    <xf numFmtId="0" fontId="6" fillId="2" borderId="5" xfId="1" applyFont="1" applyFill="1" applyBorder="1" applyAlignment="1" applyProtection="1">
      <alignment horizontal="left" vertical="center" wrapText="1"/>
    </xf>
    <xf numFmtId="164" fontId="7" fillId="2" borderId="5" xfId="1" applyNumberFormat="1" applyFont="1" applyFill="1" applyBorder="1" applyAlignment="1" applyProtection="1">
      <alignment horizontal="center" vertical="center" wrapText="1"/>
    </xf>
    <xf numFmtId="0" fontId="6" fillId="2" borderId="6" xfId="1" applyFont="1" applyFill="1" applyBorder="1" applyAlignment="1" applyProtection="1">
      <alignment horizontal="left" vertical="center" wrapText="1"/>
    </xf>
    <xf numFmtId="0" fontId="6" fillId="2" borderId="7" xfId="1" applyFont="1" applyFill="1" applyBorder="1" applyAlignment="1" applyProtection="1">
      <alignment horizontal="left" vertical="center" wrapText="1"/>
    </xf>
    <xf numFmtId="0" fontId="6" fillId="2" borderId="8" xfId="1" quotePrefix="1" applyFont="1" applyFill="1" applyBorder="1" applyAlignment="1" applyProtection="1">
      <alignment horizontal="center" vertical="center"/>
    </xf>
    <xf numFmtId="0" fontId="6" fillId="2" borderId="8" xfId="1" applyFont="1" applyFill="1" applyBorder="1" applyAlignment="1" applyProtection="1">
      <alignment horizontal="left" vertical="center" wrapText="1"/>
    </xf>
    <xf numFmtId="164" fontId="7" fillId="2" borderId="8" xfId="1" applyNumberFormat="1" applyFont="1" applyFill="1" applyBorder="1" applyAlignment="1" applyProtection="1">
      <alignment horizontal="center" vertical="center" wrapText="1"/>
    </xf>
    <xf numFmtId="0" fontId="6" fillId="2" borderId="9" xfId="1" quotePrefix="1" applyFont="1" applyFill="1" applyBorder="1" applyAlignment="1" applyProtection="1">
      <alignment horizontal="left" vertical="center" wrapText="1"/>
    </xf>
    <xf numFmtId="0" fontId="6" fillId="2" borderId="10" xfId="1" quotePrefix="1" applyFont="1" applyFill="1" applyBorder="1" applyAlignment="1" applyProtection="1">
      <alignment horizontal="left" vertical="center" wrapText="1"/>
    </xf>
    <xf numFmtId="0" fontId="6" fillId="2" borderId="8" xfId="1" applyFont="1" applyFill="1" applyBorder="1" applyAlignment="1" applyProtection="1">
      <alignment vertical="center" wrapText="1"/>
    </xf>
    <xf numFmtId="0" fontId="6" fillId="2" borderId="9" xfId="1" quotePrefix="1" applyFont="1" applyFill="1" applyBorder="1" applyAlignment="1" applyProtection="1">
      <alignment vertical="center" wrapText="1"/>
    </xf>
    <xf numFmtId="0" fontId="6" fillId="2" borderId="10" xfId="1" quotePrefix="1" applyFont="1" applyFill="1" applyBorder="1" applyAlignment="1" applyProtection="1">
      <alignment vertical="center" wrapText="1"/>
    </xf>
    <xf numFmtId="0" fontId="6" fillId="2" borderId="8" xfId="1" applyFont="1" applyFill="1" applyBorder="1" applyAlignment="1" applyProtection="1">
      <alignment horizontal="center" vertical="center"/>
    </xf>
    <xf numFmtId="0" fontId="6" fillId="2" borderId="9" xfId="1" applyFont="1" applyFill="1" applyBorder="1" applyAlignment="1" applyProtection="1">
      <alignment vertical="center" wrapText="1"/>
    </xf>
    <xf numFmtId="0" fontId="6" fillId="2" borderId="10" xfId="1" applyFont="1" applyFill="1" applyBorder="1" applyAlignment="1" applyProtection="1">
      <alignment vertical="center" wrapText="1"/>
    </xf>
    <xf numFmtId="0" fontId="7" fillId="2" borderId="8" xfId="1" applyFont="1" applyFill="1" applyBorder="1" applyAlignment="1" applyProtection="1">
      <alignment horizontal="center" vertical="center" wrapText="1"/>
    </xf>
    <xf numFmtId="0" fontId="6" fillId="2" borderId="11" xfId="1" applyFont="1" applyFill="1" applyBorder="1" applyAlignment="1" applyProtection="1">
      <alignment horizontal="center" vertical="center"/>
    </xf>
    <xf numFmtId="0" fontId="6" fillId="2" borderId="11" xfId="1" applyFont="1" applyFill="1" applyBorder="1" applyAlignment="1" applyProtection="1">
      <alignment vertical="center" wrapText="1"/>
    </xf>
    <xf numFmtId="164" fontId="7" fillId="2" borderId="11" xfId="1" applyNumberFormat="1" applyFont="1" applyFill="1" applyBorder="1" applyAlignment="1" applyProtection="1">
      <alignment horizontal="center" vertical="center" wrapText="1"/>
    </xf>
    <xf numFmtId="0" fontId="6" fillId="2" borderId="12" xfId="1" applyFont="1" applyFill="1" applyBorder="1" applyAlignment="1" applyProtection="1">
      <alignment vertical="center" wrapText="1"/>
    </xf>
    <xf numFmtId="0" fontId="6" fillId="2" borderId="13" xfId="1" applyFont="1" applyFill="1" applyBorder="1" applyAlignment="1" applyProtection="1">
      <alignment vertical="center" wrapText="1"/>
    </xf>
    <xf numFmtId="0" fontId="6" fillId="2" borderId="0" xfId="1" applyFont="1" applyFill="1" applyAlignment="1" applyProtection="1">
      <alignment horizontal="center" vertical="center"/>
    </xf>
    <xf numFmtId="0" fontId="6" fillId="2" borderId="0" xfId="1" applyFont="1" applyFill="1" applyProtection="1"/>
    <xf numFmtId="164" fontId="7" fillId="2" borderId="0" xfId="1" applyNumberFormat="1" applyFont="1" applyFill="1" applyAlignment="1" applyProtection="1">
      <alignment horizontal="center" vertical="center" wrapText="1"/>
    </xf>
    <xf numFmtId="0" fontId="6" fillId="2" borderId="0" xfId="1" applyFont="1" applyFill="1" applyAlignment="1" applyProtection="1">
      <alignment horizontal="center"/>
    </xf>
    <xf numFmtId="0" fontId="6" fillId="2" borderId="2" xfId="1" applyFont="1" applyFill="1" applyBorder="1" applyAlignment="1" applyProtection="1">
      <alignment horizontal="center" vertical="center"/>
    </xf>
    <xf numFmtId="0" fontId="6" fillId="2" borderId="2" xfId="1" applyFont="1" applyFill="1" applyBorder="1" applyAlignment="1" applyProtection="1">
      <alignment horizontal="left" vertical="center" wrapText="1"/>
    </xf>
    <xf numFmtId="164" fontId="7" fillId="2" borderId="2" xfId="1" applyNumberFormat="1" applyFont="1" applyFill="1" applyBorder="1" applyAlignment="1" applyProtection="1">
      <alignment horizontal="center" vertical="center" wrapText="1"/>
    </xf>
    <xf numFmtId="0" fontId="6" fillId="2" borderId="3" xfId="1" applyFont="1" applyFill="1" applyBorder="1" applyAlignment="1" applyProtection="1">
      <alignment horizontal="left" vertical="center" wrapText="1"/>
    </xf>
    <xf numFmtId="0" fontId="6" fillId="2" borderId="4" xfId="1" applyFont="1" applyFill="1" applyBorder="1" applyAlignment="1" applyProtection="1">
      <alignment horizontal="left" vertical="center" wrapText="1"/>
    </xf>
    <xf numFmtId="0" fontId="6" fillId="2" borderId="11" xfId="1" applyFont="1" applyFill="1" applyBorder="1" applyAlignment="1" applyProtection="1">
      <alignment horizontal="left" vertical="center" wrapText="1"/>
    </xf>
    <xf numFmtId="0" fontId="6" fillId="2" borderId="12" xfId="1" applyFont="1" applyFill="1" applyBorder="1" applyAlignment="1" applyProtection="1">
      <alignment horizontal="left" vertical="center" wrapText="1"/>
    </xf>
    <xf numFmtId="0" fontId="6" fillId="2" borderId="13" xfId="1" applyFont="1" applyFill="1" applyBorder="1" applyAlignment="1" applyProtection="1">
      <alignment horizontal="left" vertical="center" wrapText="1"/>
    </xf>
    <xf numFmtId="0" fontId="6" fillId="2" borderId="9" xfId="1" applyFont="1" applyFill="1" applyBorder="1" applyAlignment="1" applyProtection="1">
      <alignment horizontal="left" vertical="center" wrapText="1"/>
    </xf>
    <xf numFmtId="0" fontId="6" fillId="2" borderId="10" xfId="1" applyFont="1" applyFill="1" applyBorder="1" applyAlignment="1" applyProtection="1">
      <alignment horizontal="left" vertical="center" wrapText="1"/>
    </xf>
    <xf numFmtId="0" fontId="6" fillId="2" borderId="0" xfId="1" applyFont="1" applyFill="1" applyAlignment="1" applyProtection="1">
      <alignment horizontal="left" vertical="center" wrapText="1"/>
    </xf>
    <xf numFmtId="0" fontId="6" fillId="2" borderId="6" xfId="1" quotePrefix="1" applyFont="1" applyFill="1" applyBorder="1" applyAlignment="1" applyProtection="1">
      <alignment horizontal="left" vertical="center" wrapText="1"/>
    </xf>
    <xf numFmtId="0" fontId="6" fillId="2" borderId="8" xfId="1" quotePrefix="1" applyFont="1" applyFill="1" applyBorder="1" applyAlignment="1" applyProtection="1">
      <alignment horizontal="left" vertical="center" wrapText="1"/>
    </xf>
    <xf numFmtId="0" fontId="6" fillId="2" borderId="8" xfId="1" applyFont="1" applyFill="1" applyBorder="1" applyAlignment="1" applyProtection="1">
      <alignment horizontal="left" vertical="center" wrapText="1"/>
    </xf>
    <xf numFmtId="0" fontId="6" fillId="2" borderId="11" xfId="1" quotePrefix="1" applyFont="1" applyFill="1" applyBorder="1" applyAlignment="1" applyProtection="1">
      <alignment horizontal="left" vertical="center" wrapText="1"/>
    </xf>
    <xf numFmtId="0" fontId="6" fillId="2" borderId="11" xfId="1" applyFont="1" applyFill="1" applyBorder="1" applyAlignment="1" applyProtection="1">
      <alignment horizontal="left" vertical="center" wrapText="1"/>
    </xf>
    <xf numFmtId="0" fontId="6" fillId="2" borderId="5" xfId="1" quotePrefix="1" applyFont="1" applyFill="1" applyBorder="1" applyAlignment="1" applyProtection="1">
      <alignment horizontal="left" vertical="center" wrapText="1"/>
    </xf>
    <xf numFmtId="0" fontId="6" fillId="2" borderId="5" xfId="1" applyFont="1" applyFill="1" applyBorder="1" applyAlignment="1" applyProtection="1">
      <alignment horizontal="left" vertical="center" wrapText="1"/>
    </xf>
    <xf numFmtId="0" fontId="6" fillId="2" borderId="0" xfId="1" applyFont="1" applyFill="1" applyAlignment="1" applyProtection="1">
      <alignment horizontal="center" vertical="top"/>
    </xf>
    <xf numFmtId="0" fontId="6" fillId="2" borderId="0" xfId="1" applyFont="1" applyFill="1" applyAlignment="1" applyProtection="1">
      <alignment vertical="center" wrapText="1"/>
    </xf>
    <xf numFmtId="0" fontId="6" fillId="2" borderId="0" xfId="1" applyFont="1" applyFill="1" applyAlignment="1" applyProtection="1">
      <alignment horizontal="left" indent="2"/>
    </xf>
    <xf numFmtId="0" fontId="6" fillId="0" borderId="0" xfId="1" applyFont="1" applyAlignment="1" applyProtection="1">
      <alignment horizontal="left" vertical="center" wrapText="1"/>
    </xf>
    <xf numFmtId="0" fontId="7" fillId="2" borderId="0" xfId="1" applyFont="1" applyFill="1" applyProtection="1"/>
    <xf numFmtId="0" fontId="7" fillId="2" borderId="5" xfId="1" applyFont="1" applyFill="1" applyBorder="1" applyAlignment="1" applyProtection="1">
      <alignment horizontal="center" vertical="center" wrapText="1"/>
    </xf>
    <xf numFmtId="0" fontId="6" fillId="2" borderId="8" xfId="1" quotePrefix="1" applyFont="1" applyFill="1" applyBorder="1" applyAlignment="1" applyProtection="1">
      <alignment vertical="center" wrapText="1"/>
    </xf>
    <xf numFmtId="0" fontId="6" fillId="2" borderId="14" xfId="1" applyFont="1" applyFill="1" applyBorder="1" applyAlignment="1" applyProtection="1">
      <alignment horizontal="center" vertical="center"/>
    </xf>
    <xf numFmtId="0" fontId="6" fillId="2" borderId="14" xfId="1" applyFont="1" applyFill="1" applyBorder="1" applyAlignment="1" applyProtection="1">
      <alignment horizontal="left" vertical="center" wrapText="1"/>
    </xf>
    <xf numFmtId="164" fontId="7" fillId="2" borderId="14" xfId="1" applyNumberFormat="1" applyFont="1" applyFill="1" applyBorder="1" applyAlignment="1" applyProtection="1">
      <alignment horizontal="center" vertical="center" wrapText="1"/>
    </xf>
    <xf numFmtId="166" fontId="7" fillId="2" borderId="5" xfId="1" applyNumberFormat="1" applyFont="1" applyFill="1" applyBorder="1" applyAlignment="1" applyProtection="1">
      <alignment horizontal="center" vertical="center" wrapText="1"/>
    </xf>
    <xf numFmtId="166" fontId="7" fillId="2" borderId="8" xfId="1" applyNumberFormat="1" applyFont="1" applyFill="1" applyBorder="1" applyAlignment="1" applyProtection="1">
      <alignment horizontal="center" vertical="center" wrapText="1"/>
    </xf>
    <xf numFmtId="0" fontId="7" fillId="2" borderId="11" xfId="1" applyFont="1" applyFill="1" applyBorder="1" applyAlignment="1" applyProtection="1">
      <alignment horizontal="center" vertical="center" wrapText="1"/>
    </xf>
    <xf numFmtId="0" fontId="6" fillId="2" borderId="5" xfId="1" quotePrefix="1" applyFont="1" applyFill="1" applyBorder="1" applyAlignment="1" applyProtection="1">
      <alignment vertical="center" wrapText="1"/>
    </xf>
    <xf numFmtId="0" fontId="10" fillId="0" borderId="0" xfId="0" applyFont="1" applyProtection="1">
      <protection locked="0"/>
    </xf>
    <xf numFmtId="7" fontId="10" fillId="0" borderId="0" xfId="0" applyNumberFormat="1" applyFont="1" applyProtection="1">
      <protection locked="0"/>
    </xf>
    <xf numFmtId="14" fontId="10" fillId="0" borderId="0" xfId="0" applyNumberFormat="1" applyFont="1" applyProtection="1">
      <protection locked="0"/>
    </xf>
    <xf numFmtId="7" fontId="0" fillId="0" borderId="0" xfId="0" applyNumberFormat="1"/>
    <xf numFmtId="0" fontId="10" fillId="4" borderId="0" xfId="0" applyFont="1" applyFill="1" applyProtection="1"/>
    <xf numFmtId="0" fontId="11" fillId="4" borderId="0" xfId="0" applyFont="1" applyFill="1" applyAlignment="1" applyProtection="1">
      <alignment horizontal="right"/>
    </xf>
    <xf numFmtId="0" fontId="10" fillId="0" borderId="0" xfId="0" applyFont="1" applyProtection="1"/>
    <xf numFmtId="0" fontId="12" fillId="4" borderId="0" xfId="0" applyFont="1" applyFill="1" applyAlignment="1" applyProtection="1">
      <alignment horizontal="right"/>
    </xf>
    <xf numFmtId="0" fontId="10" fillId="4" borderId="1" xfId="0" applyFont="1" applyFill="1" applyBorder="1" applyProtection="1"/>
    <xf numFmtId="0" fontId="11" fillId="4" borderId="0" xfId="0" applyFont="1" applyFill="1" applyProtection="1"/>
    <xf numFmtId="0" fontId="14" fillId="4" borderId="0" xfId="0" applyFont="1" applyFill="1" applyAlignment="1" applyProtection="1">
      <alignment horizontal="right"/>
    </xf>
    <xf numFmtId="0" fontId="10" fillId="6" borderId="0" xfId="0" applyFont="1" applyFill="1" applyProtection="1"/>
    <xf numFmtId="0" fontId="10" fillId="6" borderId="0" xfId="0" applyFont="1" applyFill="1" applyAlignment="1" applyProtection="1">
      <alignment horizontal="right"/>
    </xf>
    <xf numFmtId="0" fontId="13" fillId="0" borderId="0" xfId="0" applyFont="1" applyAlignment="1" applyProtection="1">
      <alignment horizontal="right"/>
    </xf>
    <xf numFmtId="0" fontId="16" fillId="7" borderId="2" xfId="0" applyFont="1" applyFill="1" applyBorder="1" applyAlignment="1" applyProtection="1">
      <alignment horizontal="center" wrapText="1"/>
    </xf>
    <xf numFmtId="0" fontId="16" fillId="7" borderId="2" xfId="0" applyFont="1" applyFill="1" applyBorder="1" applyAlignment="1" applyProtection="1">
      <alignment horizontal="left" wrapText="1"/>
    </xf>
    <xf numFmtId="0" fontId="10" fillId="4" borderId="0" xfId="0" applyFont="1" applyFill="1" applyAlignment="1" applyProtection="1">
      <alignment wrapText="1"/>
    </xf>
    <xf numFmtId="0" fontId="10" fillId="6" borderId="18" xfId="0" applyFont="1" applyFill="1" applyBorder="1" applyAlignment="1" applyProtection="1">
      <alignment horizontal="center" wrapText="1"/>
    </xf>
    <xf numFmtId="0" fontId="10" fillId="6" borderId="18" xfId="0" applyFont="1" applyFill="1" applyBorder="1" applyAlignment="1" applyProtection="1">
      <alignment horizontal="left" wrapText="1"/>
    </xf>
    <xf numFmtId="0" fontId="10" fillId="0" borderId="5" xfId="0" applyFont="1" applyBorder="1" applyAlignment="1" applyProtection="1">
      <alignment horizontal="center" vertical="center"/>
    </xf>
    <xf numFmtId="0" fontId="10" fillId="0" borderId="5" xfId="0" applyFont="1" applyBorder="1" applyAlignment="1" applyProtection="1">
      <alignment horizontal="left" vertical="center"/>
    </xf>
    <xf numFmtId="0" fontId="10" fillId="0" borderId="5" xfId="0" applyFont="1" applyBorder="1" applyAlignment="1" applyProtection="1">
      <alignment horizontal="left" vertical="center" wrapText="1"/>
    </xf>
    <xf numFmtId="167" fontId="10" fillId="0" borderId="5" xfId="0" applyNumberFormat="1" applyFont="1" applyBorder="1" applyAlignment="1" applyProtection="1">
      <alignment horizontal="center" vertical="center"/>
    </xf>
    <xf numFmtId="2" fontId="10" fillId="0" borderId="5" xfId="0" applyNumberFormat="1" applyFont="1" applyBorder="1" applyAlignment="1" applyProtection="1">
      <alignment horizontal="center" vertical="center"/>
    </xf>
    <xf numFmtId="167" fontId="10" fillId="0" borderId="5" xfId="0" applyNumberFormat="1" applyFont="1" applyBorder="1" applyAlignment="1" applyProtection="1">
      <alignment horizontal="center" vertical="center" wrapText="1"/>
    </xf>
    <xf numFmtId="164" fontId="10" fillId="0" borderId="5" xfId="0" applyNumberFormat="1" applyFont="1" applyBorder="1" applyAlignment="1" applyProtection="1">
      <alignment horizontal="center" vertical="center"/>
    </xf>
    <xf numFmtId="0" fontId="10" fillId="0" borderId="5" xfId="0" applyFont="1" applyBorder="1" applyAlignment="1" applyProtection="1">
      <alignment horizontal="center" vertical="center" wrapText="1"/>
    </xf>
    <xf numFmtId="168" fontId="10" fillId="0" borderId="5" xfId="0" applyNumberFormat="1" applyFont="1" applyBorder="1" applyAlignment="1" applyProtection="1">
      <alignment horizontal="center" vertical="center"/>
    </xf>
    <xf numFmtId="0" fontId="10" fillId="0" borderId="21" xfId="0" applyFont="1" applyBorder="1" applyAlignment="1" applyProtection="1">
      <alignment horizontal="center" vertical="center" wrapText="1"/>
    </xf>
    <xf numFmtId="168" fontId="10" fillId="0" borderId="21" xfId="0" applyNumberFormat="1"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21" xfId="0" applyFont="1" applyBorder="1" applyAlignment="1" applyProtection="1">
      <alignment horizontal="left" vertical="center"/>
    </xf>
    <xf numFmtId="167" fontId="10" fillId="0" borderId="21" xfId="0" applyNumberFormat="1" applyFont="1" applyBorder="1" applyAlignment="1" applyProtection="1">
      <alignment horizontal="center" vertical="center"/>
    </xf>
    <xf numFmtId="164" fontId="10" fillId="0" borderId="21" xfId="0" applyNumberFormat="1"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8" xfId="0" applyFont="1" applyBorder="1" applyAlignment="1" applyProtection="1">
      <alignment horizontal="left" vertical="center"/>
    </xf>
    <xf numFmtId="0" fontId="10" fillId="0" borderId="8" xfId="0" applyFont="1" applyBorder="1" applyAlignment="1" applyProtection="1">
      <alignment horizontal="left" vertical="center" wrapText="1"/>
    </xf>
    <xf numFmtId="167" fontId="10" fillId="0" borderId="8" xfId="0" applyNumberFormat="1" applyFont="1" applyBorder="1" applyAlignment="1" applyProtection="1">
      <alignment horizontal="center" vertical="center"/>
    </xf>
    <xf numFmtId="2" fontId="10" fillId="0" borderId="8" xfId="0" applyNumberFormat="1" applyFont="1" applyBorder="1" applyAlignment="1" applyProtection="1">
      <alignment horizontal="center" vertical="center"/>
    </xf>
    <xf numFmtId="167" fontId="10" fillId="0" borderId="8" xfId="0" applyNumberFormat="1" applyFont="1" applyBorder="1" applyAlignment="1" applyProtection="1">
      <alignment horizontal="center" vertical="center" wrapText="1"/>
    </xf>
    <xf numFmtId="164" fontId="10" fillId="0" borderId="8" xfId="0" applyNumberFormat="1" applyFont="1" applyBorder="1" applyAlignment="1" applyProtection="1">
      <alignment horizontal="center" vertical="center"/>
    </xf>
    <xf numFmtId="0" fontId="10" fillId="0" borderId="8" xfId="0" applyFont="1" applyBorder="1" applyAlignment="1" applyProtection="1">
      <alignment horizontal="center" vertical="center" wrapText="1"/>
    </xf>
    <xf numFmtId="168" fontId="10" fillId="0" borderId="8" xfId="0" applyNumberFormat="1" applyFont="1" applyBorder="1" applyAlignment="1" applyProtection="1">
      <alignment horizontal="center" vertical="center"/>
    </xf>
    <xf numFmtId="0" fontId="10" fillId="6" borderId="8" xfId="0" applyFont="1" applyFill="1" applyBorder="1" applyAlignment="1" applyProtection="1">
      <alignment horizontal="center" vertical="center"/>
    </xf>
    <xf numFmtId="0" fontId="10" fillId="6" borderId="8" xfId="0" applyFont="1" applyFill="1" applyBorder="1" applyAlignment="1" applyProtection="1">
      <alignment horizontal="left" vertical="center"/>
    </xf>
    <xf numFmtId="0" fontId="10" fillId="6" borderId="8" xfId="0" applyFont="1" applyFill="1" applyBorder="1" applyAlignment="1" applyProtection="1">
      <alignment horizontal="left" vertical="center" wrapText="1"/>
    </xf>
    <xf numFmtId="167" fontId="10" fillId="6" borderId="8" xfId="0" applyNumberFormat="1" applyFont="1" applyFill="1" applyBorder="1" applyAlignment="1" applyProtection="1">
      <alignment horizontal="center" vertical="center"/>
    </xf>
    <xf numFmtId="2" fontId="10" fillId="6" borderId="8" xfId="0" applyNumberFormat="1" applyFont="1" applyFill="1" applyBorder="1" applyAlignment="1" applyProtection="1">
      <alignment horizontal="center" vertical="center"/>
    </xf>
    <xf numFmtId="167" fontId="10" fillId="6" borderId="8" xfId="0" applyNumberFormat="1" applyFont="1" applyFill="1" applyBorder="1" applyAlignment="1" applyProtection="1">
      <alignment horizontal="center" vertical="center" wrapText="1"/>
    </xf>
    <xf numFmtId="164" fontId="10" fillId="6" borderId="8" xfId="0" applyNumberFormat="1" applyFont="1" applyFill="1" applyBorder="1" applyAlignment="1" applyProtection="1">
      <alignment horizontal="center" vertical="center"/>
    </xf>
    <xf numFmtId="0" fontId="10" fillId="6" borderId="8" xfId="0" applyFont="1" applyFill="1" applyBorder="1" applyAlignment="1" applyProtection="1">
      <alignment horizontal="center" vertical="center" wrapText="1"/>
    </xf>
    <xf numFmtId="168" fontId="10" fillId="6" borderId="8" xfId="0" applyNumberFormat="1" applyFont="1" applyFill="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1" xfId="0" applyFont="1" applyBorder="1" applyAlignment="1" applyProtection="1">
      <alignment horizontal="left" vertical="center"/>
    </xf>
    <xf numFmtId="0" fontId="10" fillId="0" borderId="11" xfId="0" applyFont="1" applyBorder="1" applyAlignment="1" applyProtection="1">
      <alignment horizontal="left" vertical="center" wrapText="1"/>
    </xf>
    <xf numFmtId="167" fontId="10" fillId="0" borderId="11" xfId="0" applyNumberFormat="1" applyFont="1" applyBorder="1" applyAlignment="1" applyProtection="1">
      <alignment horizontal="center" vertical="center"/>
    </xf>
    <xf numFmtId="2" fontId="10" fillId="0" borderId="11" xfId="0" applyNumberFormat="1" applyFont="1" applyBorder="1" applyAlignment="1" applyProtection="1">
      <alignment horizontal="center" vertical="center"/>
    </xf>
    <xf numFmtId="167" fontId="10" fillId="0" borderId="11" xfId="0" applyNumberFormat="1" applyFont="1" applyBorder="1" applyAlignment="1" applyProtection="1">
      <alignment horizontal="center" vertical="center" wrapText="1"/>
    </xf>
    <xf numFmtId="164" fontId="10" fillId="0" borderId="11" xfId="0" applyNumberFormat="1" applyFont="1" applyBorder="1" applyAlignment="1" applyProtection="1">
      <alignment horizontal="center" vertical="center"/>
    </xf>
    <xf numFmtId="0" fontId="10" fillId="0" borderId="11" xfId="0" applyFont="1" applyBorder="1" applyAlignment="1" applyProtection="1">
      <alignment horizontal="center" vertical="center" wrapText="1"/>
    </xf>
    <xf numFmtId="168" fontId="10" fillId="0" borderId="11" xfId="0" applyNumberFormat="1" applyFont="1" applyBorder="1" applyAlignment="1" applyProtection="1">
      <alignment horizontal="center" vertical="center"/>
    </xf>
    <xf numFmtId="0" fontId="13" fillId="4" borderId="0" xfId="0" applyFont="1" applyFill="1" applyAlignment="1" applyProtection="1">
      <alignment horizontal="right"/>
    </xf>
    <xf numFmtId="10" fontId="10" fillId="0" borderId="5" xfId="0" applyNumberFormat="1" applyFont="1" applyBorder="1" applyAlignment="1" applyProtection="1">
      <alignment horizontal="center" vertical="center"/>
    </xf>
    <xf numFmtId="7" fontId="10" fillId="0" borderId="21" xfId="0" applyNumberFormat="1" applyFont="1" applyBorder="1" applyAlignment="1" applyProtection="1">
      <alignment horizontal="center" vertical="center"/>
    </xf>
    <xf numFmtId="10" fontId="10" fillId="0" borderId="8" xfId="0" applyNumberFormat="1" applyFont="1" applyBorder="1" applyAlignment="1" applyProtection="1">
      <alignment horizontal="center" vertical="center"/>
    </xf>
    <xf numFmtId="10" fontId="10" fillId="6" borderId="8" xfId="0" applyNumberFormat="1" applyFont="1" applyFill="1" applyBorder="1" applyAlignment="1" applyProtection="1">
      <alignment horizontal="center" vertical="center"/>
    </xf>
    <xf numFmtId="10" fontId="10" fillId="0" borderId="11" xfId="0" applyNumberFormat="1" applyFont="1" applyBorder="1" applyAlignment="1" applyProtection="1">
      <alignment horizontal="center" vertical="center"/>
    </xf>
    <xf numFmtId="0" fontId="17" fillId="4" borderId="0" xfId="0" applyFont="1" applyFill="1" applyProtection="1"/>
    <xf numFmtId="0" fontId="10" fillId="7" borderId="23" xfId="0" applyFont="1" applyFill="1" applyBorder="1" applyAlignment="1" applyProtection="1">
      <alignment horizontal="center" wrapText="1"/>
    </xf>
    <xf numFmtId="0" fontId="10" fillId="7" borderId="25" xfId="0" applyFont="1" applyFill="1" applyBorder="1" applyAlignment="1" applyProtection="1">
      <alignment horizontal="center" wrapText="1"/>
    </xf>
    <xf numFmtId="0" fontId="0" fillId="7" borderId="28" xfId="0" applyFill="1" applyBorder="1" applyAlignment="1" applyProtection="1">
      <alignment horizontal="center" wrapText="1"/>
    </xf>
    <xf numFmtId="0" fontId="0" fillId="7" borderId="36" xfId="0" applyFill="1" applyBorder="1" applyAlignment="1" applyProtection="1">
      <alignment horizontal="center" wrapText="1"/>
    </xf>
    <xf numFmtId="0" fontId="10" fillId="7" borderId="35" xfId="0" applyFont="1" applyFill="1" applyBorder="1" applyAlignment="1" applyProtection="1">
      <alignment horizontal="center" wrapText="1"/>
    </xf>
    <xf numFmtId="0" fontId="0" fillId="7" borderId="37" xfId="0" applyFill="1" applyBorder="1" applyAlignment="1" applyProtection="1">
      <alignment horizontal="center" wrapText="1"/>
    </xf>
    <xf numFmtId="0" fontId="10" fillId="7" borderId="38" xfId="0" applyFont="1" applyFill="1" applyBorder="1" applyAlignment="1" applyProtection="1">
      <alignment horizontal="center" wrapText="1"/>
    </xf>
    <xf numFmtId="0" fontId="0" fillId="7" borderId="24" xfId="0" applyFill="1" applyBorder="1" applyAlignment="1" applyProtection="1">
      <alignment horizontal="center" wrapText="1"/>
    </xf>
    <xf numFmtId="0" fontId="10" fillId="7" borderId="26" xfId="0" applyFont="1" applyFill="1" applyBorder="1" applyAlignment="1" applyProtection="1">
      <alignment horizontal="center" wrapText="1"/>
    </xf>
    <xf numFmtId="0" fontId="10" fillId="7" borderId="19" xfId="0" applyFont="1" applyFill="1" applyBorder="1" applyAlignment="1" applyProtection="1">
      <alignment horizontal="center" wrapText="1"/>
    </xf>
    <xf numFmtId="0" fontId="10" fillId="7" borderId="27" xfId="0" applyFont="1" applyFill="1" applyBorder="1" applyAlignment="1" applyProtection="1">
      <alignment horizontal="center" wrapText="1"/>
    </xf>
    <xf numFmtId="0" fontId="10" fillId="7" borderId="17" xfId="0" applyFont="1" applyFill="1" applyBorder="1" applyAlignment="1" applyProtection="1">
      <alignment horizontal="center" wrapText="1"/>
    </xf>
    <xf numFmtId="0" fontId="10" fillId="7" borderId="16" xfId="0" applyFont="1" applyFill="1" applyBorder="1" applyAlignment="1" applyProtection="1">
      <alignment horizontal="center" wrapText="1"/>
    </xf>
    <xf numFmtId="0" fontId="0" fillId="7" borderId="39" xfId="0" applyFill="1" applyBorder="1" applyAlignment="1" applyProtection="1">
      <alignment horizontal="center" wrapText="1"/>
    </xf>
    <xf numFmtId="0" fontId="10" fillId="0" borderId="33" xfId="0" applyFont="1" applyBorder="1" applyAlignment="1" applyProtection="1">
      <alignment horizontal="center" vertical="center"/>
    </xf>
    <xf numFmtId="3" fontId="10" fillId="0" borderId="29" xfId="0" applyNumberFormat="1" applyFont="1" applyBorder="1" applyAlignment="1" applyProtection="1">
      <alignment horizontal="center" vertical="center"/>
    </xf>
    <xf numFmtId="4" fontId="10" fillId="0" borderId="5" xfId="0" applyNumberFormat="1" applyFont="1" applyBorder="1" applyAlignment="1" applyProtection="1">
      <alignment horizontal="center" vertical="center"/>
    </xf>
    <xf numFmtId="164" fontId="10" fillId="0" borderId="30" xfId="0" applyNumberFormat="1" applyFont="1" applyBorder="1" applyAlignment="1" applyProtection="1">
      <alignment horizontal="center" vertical="center"/>
    </xf>
    <xf numFmtId="3" fontId="10" fillId="0" borderId="7" xfId="0" applyNumberFormat="1" applyFont="1" applyBorder="1" applyAlignment="1" applyProtection="1">
      <alignment horizontal="center" vertical="center"/>
    </xf>
    <xf numFmtId="164" fontId="10" fillId="0" borderId="6" xfId="0" applyNumberFormat="1" applyFont="1" applyBorder="1" applyAlignment="1" applyProtection="1">
      <alignment horizontal="center" vertical="center"/>
    </xf>
    <xf numFmtId="164" fontId="10" fillId="0" borderId="40" xfId="0" applyNumberFormat="1" applyFont="1" applyBorder="1" applyAlignment="1" applyProtection="1">
      <alignment horizontal="center" vertical="center"/>
    </xf>
    <xf numFmtId="0" fontId="10" fillId="0" borderId="34" xfId="0" applyFont="1" applyBorder="1" applyAlignment="1" applyProtection="1">
      <alignment horizontal="center" vertical="center"/>
    </xf>
    <xf numFmtId="3" fontId="10" fillId="0" borderId="31" xfId="0" applyNumberFormat="1" applyFont="1" applyBorder="1" applyAlignment="1" applyProtection="1">
      <alignment horizontal="center" vertical="center"/>
    </xf>
    <xf numFmtId="4" fontId="10" fillId="0" borderId="8" xfId="0" applyNumberFormat="1" applyFont="1" applyBorder="1" applyAlignment="1" applyProtection="1">
      <alignment horizontal="center" vertical="center"/>
    </xf>
    <xf numFmtId="164" fontId="10" fillId="0" borderId="32" xfId="0" applyNumberFormat="1" applyFont="1" applyBorder="1" applyAlignment="1" applyProtection="1">
      <alignment horizontal="center" vertical="center"/>
    </xf>
    <xf numFmtId="3" fontId="10" fillId="0" borderId="10" xfId="0" applyNumberFormat="1" applyFont="1" applyBorder="1" applyAlignment="1" applyProtection="1">
      <alignment horizontal="center" vertical="center"/>
    </xf>
    <xf numFmtId="164" fontId="10" fillId="0" borderId="9" xfId="0" applyNumberFormat="1" applyFont="1" applyBorder="1" applyAlignment="1" applyProtection="1">
      <alignment horizontal="center" vertical="center"/>
    </xf>
    <xf numFmtId="164" fontId="10" fillId="0" borderId="41" xfId="0" applyNumberFormat="1" applyFont="1" applyBorder="1" applyAlignment="1" applyProtection="1">
      <alignment horizontal="center" vertical="center"/>
    </xf>
    <xf numFmtId="0" fontId="10" fillId="0" borderId="43" xfId="0" applyFont="1" applyBorder="1" applyAlignment="1" applyProtection="1">
      <alignment horizontal="center" vertical="center"/>
    </xf>
    <xf numFmtId="3" fontId="10" fillId="0" borderId="44" xfId="0" applyNumberFormat="1" applyFont="1" applyBorder="1" applyAlignment="1" applyProtection="1">
      <alignment horizontal="center" vertical="center"/>
    </xf>
    <xf numFmtId="4" fontId="10" fillId="0" borderId="14" xfId="0" applyNumberFormat="1" applyFont="1" applyBorder="1" applyAlignment="1" applyProtection="1">
      <alignment horizontal="center" vertical="center"/>
    </xf>
    <xf numFmtId="164" fontId="10" fillId="0" borderId="45" xfId="0" applyNumberFormat="1" applyFont="1" applyBorder="1" applyAlignment="1" applyProtection="1">
      <alignment horizontal="center" vertical="center"/>
    </xf>
    <xf numFmtId="3" fontId="10" fillId="0" borderId="20" xfId="0" applyNumberFormat="1" applyFont="1" applyBorder="1" applyAlignment="1" applyProtection="1">
      <alignment horizontal="center" vertical="center"/>
    </xf>
    <xf numFmtId="164" fontId="10" fillId="0" borderId="46" xfId="0" applyNumberFormat="1" applyFont="1" applyBorder="1" applyAlignment="1" applyProtection="1">
      <alignment horizontal="center" vertical="center"/>
    </xf>
    <xf numFmtId="164" fontId="10" fillId="0" borderId="47" xfId="0" applyNumberFormat="1" applyFont="1" applyBorder="1" applyAlignment="1" applyProtection="1">
      <alignment horizontal="center" vertical="center"/>
    </xf>
    <xf numFmtId="0" fontId="10" fillId="0" borderId="48" xfId="0" applyFont="1" applyBorder="1" applyAlignment="1" applyProtection="1">
      <alignment horizontal="center" vertical="center"/>
    </xf>
    <xf numFmtId="3" fontId="10" fillId="0" borderId="49" xfId="0" applyNumberFormat="1" applyFont="1" applyBorder="1" applyAlignment="1" applyProtection="1">
      <alignment horizontal="center" vertical="center"/>
    </xf>
    <xf numFmtId="4" fontId="10" fillId="0" borderId="50" xfId="0" applyNumberFormat="1" applyFont="1" applyBorder="1" applyAlignment="1" applyProtection="1">
      <alignment horizontal="center" vertical="center"/>
    </xf>
    <xf numFmtId="164" fontId="10" fillId="0" borderId="51" xfId="0" applyNumberFormat="1" applyFont="1" applyBorder="1" applyAlignment="1" applyProtection="1">
      <alignment horizontal="center" vertical="center"/>
    </xf>
    <xf numFmtId="3" fontId="10" fillId="0" borderId="52" xfId="0" applyNumberFormat="1" applyFont="1" applyBorder="1" applyAlignment="1" applyProtection="1">
      <alignment horizontal="center" vertical="center"/>
    </xf>
    <xf numFmtId="164" fontId="10" fillId="0" borderId="53" xfId="0" applyNumberFormat="1" applyFont="1" applyBorder="1" applyAlignment="1" applyProtection="1">
      <alignment horizontal="center" vertical="center"/>
    </xf>
    <xf numFmtId="164" fontId="10" fillId="0" borderId="42" xfId="0" applyNumberFormat="1" applyFont="1" applyBorder="1" applyAlignment="1" applyProtection="1">
      <alignment horizontal="center" vertical="center"/>
    </xf>
    <xf numFmtId="0" fontId="11" fillId="0" borderId="0" xfId="0" applyFont="1" applyProtection="1"/>
    <xf numFmtId="0" fontId="19" fillId="4" borderId="0" xfId="0" applyFont="1" applyFill="1" applyProtection="1"/>
    <xf numFmtId="0" fontId="18" fillId="4" borderId="0" xfId="0" applyFont="1" applyFill="1" applyProtection="1"/>
    <xf numFmtId="0" fontId="18" fillId="4" borderId="5" xfId="0" applyFont="1" applyFill="1" applyBorder="1" applyAlignment="1" applyProtection="1">
      <alignment vertical="center"/>
    </xf>
    <xf numFmtId="0" fontId="18" fillId="4" borderId="5" xfId="0" applyFont="1" applyFill="1" applyBorder="1" applyAlignment="1" applyProtection="1">
      <alignment horizontal="center" vertical="center"/>
    </xf>
    <xf numFmtId="164" fontId="18" fillId="4" borderId="5" xfId="0" applyNumberFormat="1" applyFont="1" applyFill="1" applyBorder="1" applyAlignment="1" applyProtection="1">
      <alignment horizontal="center" vertical="center"/>
    </xf>
    <xf numFmtId="0" fontId="18" fillId="4" borderId="11" xfId="0" applyFont="1" applyFill="1" applyBorder="1" applyAlignment="1" applyProtection="1">
      <alignment vertical="center"/>
    </xf>
    <xf numFmtId="167" fontId="18" fillId="4" borderId="11" xfId="0" applyNumberFormat="1" applyFont="1" applyFill="1" applyBorder="1" applyAlignment="1" applyProtection="1">
      <alignment horizontal="center" vertical="center"/>
    </xf>
    <xf numFmtId="0" fontId="18" fillId="4" borderId="11" xfId="0" applyFont="1" applyFill="1" applyBorder="1" applyAlignment="1" applyProtection="1">
      <alignment horizontal="center" vertical="center"/>
    </xf>
    <xf numFmtId="0" fontId="18" fillId="4" borderId="8" xfId="0" applyFont="1" applyFill="1" applyBorder="1" applyAlignment="1" applyProtection="1">
      <alignment vertical="center"/>
    </xf>
    <xf numFmtId="164" fontId="18" fillId="4" borderId="8" xfId="0" applyNumberFormat="1" applyFont="1" applyFill="1" applyBorder="1" applyAlignment="1" applyProtection="1">
      <alignment horizontal="center" vertical="center"/>
    </xf>
    <xf numFmtId="0" fontId="18" fillId="4" borderId="22" xfId="0" applyFont="1" applyFill="1" applyBorder="1" applyAlignment="1" applyProtection="1">
      <alignment vertical="center"/>
    </xf>
    <xf numFmtId="0" fontId="18" fillId="4" borderId="22" xfId="0" applyFont="1" applyFill="1" applyBorder="1" applyAlignment="1" applyProtection="1">
      <alignment horizontal="center" vertical="center"/>
    </xf>
    <xf numFmtId="167" fontId="18" fillId="4" borderId="8" xfId="0" applyNumberFormat="1" applyFont="1" applyFill="1" applyBorder="1" applyAlignment="1" applyProtection="1">
      <alignment horizontal="center" vertical="center"/>
    </xf>
    <xf numFmtId="0" fontId="18" fillId="4" borderId="8" xfId="0" applyFont="1" applyFill="1" applyBorder="1" applyAlignment="1" applyProtection="1">
      <alignment horizontal="center" vertical="center"/>
    </xf>
    <xf numFmtId="0" fontId="18" fillId="4" borderId="14" xfId="0" applyFont="1" applyFill="1" applyBorder="1" applyAlignment="1" applyProtection="1">
      <alignment vertical="center"/>
    </xf>
    <xf numFmtId="164" fontId="18" fillId="4" borderId="14" xfId="0" applyNumberFormat="1" applyFont="1" applyFill="1" applyBorder="1" applyAlignment="1" applyProtection="1">
      <alignment horizontal="center" vertical="center"/>
    </xf>
    <xf numFmtId="0" fontId="19" fillId="7" borderId="2" xfId="0" applyFont="1" applyFill="1" applyBorder="1" applyAlignment="1" applyProtection="1">
      <alignment vertical="center"/>
    </xf>
    <xf numFmtId="164" fontId="19" fillId="7" borderId="2" xfId="0" applyNumberFormat="1" applyFont="1" applyFill="1" applyBorder="1" applyAlignment="1" applyProtection="1">
      <alignment horizontal="center" vertical="center"/>
    </xf>
    <xf numFmtId="10" fontId="18" fillId="4" borderId="22" xfId="0" applyNumberFormat="1" applyFont="1" applyFill="1" applyBorder="1" applyAlignment="1" applyProtection="1">
      <alignment horizontal="center" vertical="center"/>
    </xf>
    <xf numFmtId="10" fontId="18" fillId="4" borderId="11" xfId="0" applyNumberFormat="1" applyFont="1" applyFill="1" applyBorder="1" applyAlignment="1" applyProtection="1">
      <alignment horizontal="center" vertical="center"/>
    </xf>
    <xf numFmtId="0" fontId="19" fillId="7" borderId="2" xfId="0" applyFont="1" applyFill="1" applyBorder="1" applyProtection="1"/>
    <xf numFmtId="164" fontId="19" fillId="7" borderId="2" xfId="0" applyNumberFormat="1" applyFont="1" applyFill="1" applyBorder="1" applyAlignment="1" applyProtection="1">
      <alignment horizontal="center"/>
    </xf>
    <xf numFmtId="0" fontId="10" fillId="4" borderId="0" xfId="0" applyFont="1" applyFill="1" applyAlignment="1" applyProtection="1">
      <alignment horizontal="right"/>
    </xf>
    <xf numFmtId="0" fontId="16" fillId="7" borderId="2" xfId="0" applyFont="1" applyFill="1" applyBorder="1" applyAlignment="1" applyProtection="1">
      <alignment horizontal="center" wrapText="1"/>
    </xf>
    <xf numFmtId="0" fontId="16" fillId="7" borderId="2" xfId="0" applyFont="1" applyFill="1" applyBorder="1" applyAlignment="1" applyProtection="1">
      <alignment horizontal="left" wrapText="1"/>
    </xf>
    <xf numFmtId="0" fontId="1" fillId="7" borderId="2" xfId="0" applyFont="1" applyFill="1" applyBorder="1" applyAlignment="1" applyProtection="1">
      <alignment horizontal="center" wrapText="1"/>
    </xf>
    <xf numFmtId="0" fontId="1" fillId="7" borderId="2" xfId="0" applyFont="1" applyFill="1" applyBorder="1" applyAlignment="1" applyProtection="1">
      <alignment horizontal="left" wrapText="1"/>
    </xf>
    <xf numFmtId="0" fontId="10" fillId="4" borderId="18" xfId="0" applyFont="1" applyFill="1" applyBorder="1" applyAlignment="1" applyProtection="1">
      <alignment horizontal="center" vertical="center"/>
    </xf>
    <xf numFmtId="0" fontId="10" fillId="4" borderId="18" xfId="0" applyFont="1" applyFill="1" applyBorder="1" applyAlignment="1" applyProtection="1">
      <alignment horizontal="left" vertical="center"/>
    </xf>
    <xf numFmtId="167" fontId="10" fillId="4" borderId="18" xfId="0" applyNumberFormat="1" applyFont="1" applyFill="1" applyBorder="1" applyAlignment="1" applyProtection="1">
      <alignment horizontal="center" vertical="center"/>
    </xf>
    <xf numFmtId="169" fontId="10" fillId="4" borderId="18" xfId="0" applyNumberFormat="1" applyFont="1" applyFill="1" applyBorder="1" applyAlignment="1" applyProtection="1">
      <alignment horizontal="center" vertical="center"/>
    </xf>
    <xf numFmtId="0" fontId="0" fillId="0" borderId="18" xfId="0" applyBorder="1" applyAlignment="1" applyProtection="1">
      <alignment horizontal="center" vertical="center"/>
    </xf>
    <xf numFmtId="164" fontId="10" fillId="4" borderId="18" xfId="0" applyNumberFormat="1" applyFont="1" applyFill="1" applyBorder="1" applyAlignment="1" applyProtection="1">
      <alignment horizontal="center" vertical="center"/>
    </xf>
    <xf numFmtId="0" fontId="10" fillId="7" borderId="2" xfId="0" applyFont="1" applyFill="1" applyBorder="1" applyAlignment="1" applyProtection="1">
      <alignment horizontal="center" vertical="center"/>
    </xf>
    <xf numFmtId="0" fontId="10" fillId="7" borderId="2" xfId="0" applyFont="1" applyFill="1" applyBorder="1" applyAlignment="1" applyProtection="1">
      <alignment horizontal="left" vertical="center"/>
    </xf>
    <xf numFmtId="167" fontId="10" fillId="7" borderId="2" xfId="0" applyNumberFormat="1" applyFont="1" applyFill="1" applyBorder="1" applyAlignment="1" applyProtection="1">
      <alignment horizontal="center" vertical="center"/>
    </xf>
    <xf numFmtId="169" fontId="10" fillId="7" borderId="2" xfId="0" applyNumberFormat="1" applyFont="1" applyFill="1" applyBorder="1" applyAlignment="1" applyProtection="1">
      <alignment horizontal="center" vertical="center"/>
    </xf>
    <xf numFmtId="0" fontId="0" fillId="7" borderId="2" xfId="0" applyFill="1" applyBorder="1" applyAlignment="1" applyProtection="1">
      <alignment horizontal="center" vertical="center"/>
    </xf>
    <xf numFmtId="164" fontId="10" fillId="7" borderId="2" xfId="0" applyNumberFormat="1" applyFont="1" applyFill="1" applyBorder="1" applyAlignment="1" applyProtection="1">
      <alignment horizontal="center" vertical="center"/>
    </xf>
    <xf numFmtId="164" fontId="10" fillId="4" borderId="18" xfId="0" applyNumberFormat="1" applyFont="1" applyFill="1" applyBorder="1" applyAlignment="1" applyProtection="1">
      <alignment horizontal="center" vertical="center"/>
    </xf>
    <xf numFmtId="164" fontId="0" fillId="0" borderId="18" xfId="0" applyNumberFormat="1" applyBorder="1" applyAlignment="1" applyProtection="1">
      <alignment horizontal="center" vertical="center"/>
    </xf>
    <xf numFmtId="170" fontId="10" fillId="4" borderId="18" xfId="0" applyNumberFormat="1" applyFont="1" applyFill="1" applyBorder="1" applyAlignment="1" applyProtection="1">
      <alignment horizontal="center" vertical="center"/>
    </xf>
    <xf numFmtId="164" fontId="10" fillId="7" borderId="2" xfId="0" applyNumberFormat="1" applyFont="1" applyFill="1" applyBorder="1" applyAlignment="1" applyProtection="1">
      <alignment horizontal="center" vertical="center"/>
    </xf>
    <xf numFmtId="164" fontId="0" fillId="7" borderId="2" xfId="0" applyNumberFormat="1" applyFill="1" applyBorder="1" applyAlignment="1" applyProtection="1">
      <alignment horizontal="center" vertical="center"/>
    </xf>
    <xf numFmtId="170" fontId="10" fillId="7" borderId="2" xfId="0" applyNumberFormat="1" applyFont="1" applyFill="1" applyBorder="1" applyAlignment="1" applyProtection="1">
      <alignment horizontal="center" vertical="center"/>
    </xf>
    <xf numFmtId="0" fontId="10" fillId="4" borderId="0" xfId="0" applyFont="1" applyFill="1" applyAlignment="1" applyProtection="1">
      <alignment horizontal="left" vertical="center"/>
    </xf>
    <xf numFmtId="0" fontId="16" fillId="4" borderId="0" xfId="0" applyFont="1" applyFill="1" applyAlignment="1" applyProtection="1">
      <alignment horizontal="center" vertical="center"/>
    </xf>
    <xf numFmtId="0" fontId="1" fillId="0" borderId="0" xfId="0" applyFont="1" applyAlignment="1" applyProtection="1">
      <alignment horizontal="center" vertical="center"/>
    </xf>
    <xf numFmtId="0" fontId="16" fillId="4" borderId="0" xfId="0" applyFont="1" applyFill="1" applyAlignment="1" applyProtection="1">
      <alignment horizontal="center" vertical="center"/>
    </xf>
    <xf numFmtId="0" fontId="16" fillId="4" borderId="15" xfId="0" applyFont="1" applyFill="1" applyBorder="1" applyAlignment="1" applyProtection="1">
      <alignment horizontal="center" vertical="center"/>
    </xf>
    <xf numFmtId="0" fontId="1" fillId="0" borderId="15" xfId="0" applyFont="1" applyBorder="1" applyAlignment="1" applyProtection="1">
      <alignment horizontal="center" vertical="center"/>
    </xf>
    <xf numFmtId="0" fontId="10" fillId="4" borderId="0" xfId="0" applyFont="1" applyFill="1" applyAlignment="1" applyProtection="1">
      <alignment horizontal="center" vertical="center"/>
    </xf>
    <xf numFmtId="0" fontId="16" fillId="4" borderId="0" xfId="0" applyFont="1" applyFill="1" applyAlignment="1" applyProtection="1">
      <alignment horizontal="left" vertical="center"/>
    </xf>
    <xf numFmtId="3" fontId="10" fillId="8" borderId="2" xfId="0" applyNumberFormat="1" applyFont="1" applyFill="1" applyBorder="1" applyAlignment="1" applyProtection="1">
      <alignment horizontal="center" vertical="center"/>
    </xf>
    <xf numFmtId="169" fontId="10" fillId="8" borderId="2" xfId="0" applyNumberFormat="1" applyFont="1" applyFill="1" applyBorder="1" applyAlignment="1" applyProtection="1">
      <alignment horizontal="center" vertical="center"/>
    </xf>
    <xf numFmtId="164" fontId="10" fillId="8" borderId="2" xfId="0" applyNumberFormat="1" applyFont="1" applyFill="1" applyBorder="1" applyAlignment="1" applyProtection="1">
      <alignment horizontal="center" vertical="center"/>
    </xf>
    <xf numFmtId="164" fontId="10" fillId="4" borderId="0" xfId="0" applyNumberFormat="1" applyFont="1" applyFill="1" applyAlignment="1" applyProtection="1">
      <alignment horizontal="center" vertical="center"/>
    </xf>
    <xf numFmtId="3" fontId="10" fillId="4" borderId="0" xfId="0" applyNumberFormat="1" applyFont="1" applyFill="1" applyAlignment="1" applyProtection="1">
      <alignment horizontal="center" vertical="center"/>
    </xf>
    <xf numFmtId="169" fontId="10" fillId="4" borderId="0" xfId="0" applyNumberFormat="1" applyFont="1" applyFill="1" applyAlignment="1" applyProtection="1">
      <alignment horizontal="center" vertical="center"/>
    </xf>
    <xf numFmtId="3" fontId="10" fillId="4" borderId="2" xfId="0" applyNumberFormat="1" applyFont="1" applyFill="1" applyBorder="1" applyAlignment="1" applyProtection="1">
      <alignment horizontal="center" vertical="center"/>
    </xf>
    <xf numFmtId="169" fontId="10" fillId="4" borderId="2" xfId="0" applyNumberFormat="1" applyFont="1" applyFill="1" applyBorder="1" applyAlignment="1" applyProtection="1">
      <alignment horizontal="center" vertical="center"/>
    </xf>
    <xf numFmtId="164" fontId="10" fillId="4" borderId="2" xfId="0" applyNumberFormat="1" applyFont="1" applyFill="1" applyBorder="1" applyAlignment="1" applyProtection="1">
      <alignment horizontal="center" vertical="center"/>
    </xf>
    <xf numFmtId="0" fontId="10" fillId="0" borderId="0" xfId="0" applyFont="1" applyProtection="1">
      <protection locked="0" hidden="1"/>
    </xf>
    <xf numFmtId="0" fontId="16" fillId="9" borderId="2" xfId="0" applyFont="1" applyFill="1" applyBorder="1" applyAlignment="1" applyProtection="1">
      <alignment horizontal="center" vertical="center"/>
    </xf>
    <xf numFmtId="0" fontId="1" fillId="9" borderId="2" xfId="0" applyFont="1" applyFill="1" applyBorder="1" applyAlignment="1" applyProtection="1">
      <alignment horizontal="center" vertical="center"/>
    </xf>
    <xf numFmtId="0" fontId="16" fillId="11" borderId="2" xfId="0" applyFont="1" applyFill="1" applyBorder="1" applyAlignment="1" applyProtection="1">
      <alignment horizontal="center" vertical="center"/>
    </xf>
    <xf numFmtId="0" fontId="1" fillId="11" borderId="2" xfId="0" applyFont="1" applyFill="1" applyBorder="1" applyAlignment="1" applyProtection="1">
      <alignment horizontal="center" vertical="center"/>
    </xf>
    <xf numFmtId="0" fontId="16" fillId="9" borderId="18" xfId="0" applyFont="1" applyFill="1" applyBorder="1" applyAlignment="1" applyProtection="1">
      <alignment horizontal="center" vertical="center"/>
    </xf>
    <xf numFmtId="0" fontId="16" fillId="11" borderId="18" xfId="0" applyFont="1" applyFill="1" applyBorder="1" applyAlignment="1" applyProtection="1">
      <alignment horizontal="center" vertical="center"/>
    </xf>
    <xf numFmtId="0" fontId="10" fillId="4" borderId="54" xfId="0" applyFont="1" applyFill="1" applyBorder="1" applyAlignment="1" applyProtection="1">
      <alignment horizontal="left" vertical="center"/>
    </xf>
    <xf numFmtId="0" fontId="10" fillId="4" borderId="54" xfId="0" applyFont="1" applyFill="1" applyBorder="1" applyAlignment="1" applyProtection="1">
      <alignment horizontal="center" vertical="center"/>
    </xf>
    <xf numFmtId="164" fontId="10" fillId="10" borderId="54" xfId="0" applyNumberFormat="1" applyFont="1" applyFill="1" applyBorder="1" applyAlignment="1" applyProtection="1">
      <alignment horizontal="center" vertical="center"/>
    </xf>
    <xf numFmtId="164" fontId="10" fillId="12" borderId="54" xfId="0" applyNumberFormat="1" applyFont="1" applyFill="1" applyBorder="1" applyAlignment="1" applyProtection="1">
      <alignment horizontal="center" vertical="center"/>
    </xf>
    <xf numFmtId="0" fontId="20" fillId="4" borderId="0" xfId="0" applyFont="1" applyFill="1" applyAlignment="1" applyProtection="1">
      <alignment horizontal="right" vertical="center"/>
    </xf>
    <xf numFmtId="0" fontId="20" fillId="13" borderId="2" xfId="0" applyFont="1" applyFill="1" applyBorder="1" applyAlignment="1" applyProtection="1">
      <alignment horizontal="center" vertical="center"/>
    </xf>
    <xf numFmtId="0" fontId="10" fillId="4" borderId="8" xfId="0" applyFont="1" applyFill="1" applyBorder="1" applyAlignment="1" applyProtection="1">
      <alignment horizontal="left" vertical="center"/>
    </xf>
    <xf numFmtId="0" fontId="10" fillId="4" borderId="8" xfId="0" applyFont="1" applyFill="1" applyBorder="1" applyAlignment="1" applyProtection="1">
      <alignment horizontal="center" vertical="center"/>
    </xf>
    <xf numFmtId="164" fontId="10" fillId="10" borderId="8" xfId="0" applyNumberFormat="1" applyFont="1" applyFill="1" applyBorder="1" applyAlignment="1" applyProtection="1">
      <alignment horizontal="center" vertical="center"/>
    </xf>
    <xf numFmtId="164" fontId="10" fillId="12" borderId="8" xfId="0" applyNumberFormat="1" applyFont="1" applyFill="1" applyBorder="1" applyAlignment="1" applyProtection="1">
      <alignment horizontal="center" vertical="center"/>
    </xf>
    <xf numFmtId="0" fontId="10" fillId="4" borderId="11" xfId="0" applyFont="1" applyFill="1" applyBorder="1" applyAlignment="1" applyProtection="1">
      <alignment horizontal="left" vertical="center"/>
    </xf>
    <xf numFmtId="0" fontId="10" fillId="4" borderId="11" xfId="0" applyFont="1" applyFill="1" applyBorder="1" applyAlignment="1" applyProtection="1">
      <alignment horizontal="center" vertical="center"/>
    </xf>
    <xf numFmtId="164" fontId="10" fillId="10" borderId="11" xfId="0" applyNumberFormat="1" applyFont="1" applyFill="1" applyBorder="1" applyAlignment="1" applyProtection="1">
      <alignment horizontal="center" vertical="center"/>
    </xf>
    <xf numFmtId="164" fontId="10" fillId="12" borderId="11" xfId="0" applyNumberFormat="1" applyFont="1" applyFill="1" applyBorder="1" applyAlignment="1" applyProtection="1">
      <alignment horizontal="center" vertical="center"/>
    </xf>
    <xf numFmtId="0" fontId="16" fillId="4" borderId="2" xfId="0" applyFont="1" applyFill="1" applyBorder="1" applyAlignment="1" applyProtection="1">
      <alignment horizontal="left" vertical="center"/>
    </xf>
    <xf numFmtId="0" fontId="16" fillId="4" borderId="2" xfId="0" applyFont="1" applyFill="1" applyBorder="1" applyAlignment="1" applyProtection="1">
      <alignment horizontal="center" vertical="center"/>
    </xf>
    <xf numFmtId="164" fontId="16" fillId="9" borderId="2" xfId="0" applyNumberFormat="1" applyFont="1" applyFill="1" applyBorder="1" applyAlignment="1" applyProtection="1">
      <alignment horizontal="center" vertical="center"/>
    </xf>
    <xf numFmtId="164" fontId="16" fillId="11" borderId="2" xfId="0" applyNumberFormat="1" applyFont="1" applyFill="1" applyBorder="1" applyAlignment="1" applyProtection="1">
      <alignment horizontal="center" vertical="center"/>
    </xf>
    <xf numFmtId="0" fontId="16" fillId="9" borderId="2" xfId="0" applyFont="1" applyFill="1" applyBorder="1" applyAlignment="1" applyProtection="1">
      <alignment horizontal="center" wrapText="1"/>
    </xf>
    <xf numFmtId="0" fontId="1" fillId="9" borderId="2" xfId="0" applyFont="1" applyFill="1" applyBorder="1" applyAlignment="1" applyProtection="1">
      <alignment horizontal="center" wrapText="1"/>
    </xf>
    <xf numFmtId="0" fontId="16" fillId="11" borderId="2" xfId="0" applyFont="1" applyFill="1" applyBorder="1" applyAlignment="1" applyProtection="1">
      <alignment horizontal="center" wrapText="1"/>
    </xf>
    <xf numFmtId="0" fontId="1" fillId="11" borderId="2" xfId="0" applyFont="1" applyFill="1" applyBorder="1" applyAlignment="1" applyProtection="1">
      <alignment horizontal="center" wrapText="1"/>
    </xf>
    <xf numFmtId="0" fontId="16" fillId="0" borderId="0" xfId="0" applyFont="1" applyAlignment="1" applyProtection="1">
      <alignment horizontal="left"/>
    </xf>
    <xf numFmtId="0" fontId="10" fillId="0" borderId="0" xfId="0" applyFont="1" applyAlignment="1" applyProtection="1">
      <alignment horizontal="left"/>
    </xf>
    <xf numFmtId="0" fontId="16" fillId="9" borderId="2" xfId="0" applyFont="1" applyFill="1" applyBorder="1" applyAlignment="1" applyProtection="1">
      <alignment horizontal="center" wrapText="1"/>
    </xf>
    <xf numFmtId="0" fontId="16" fillId="11" borderId="2" xfId="0" applyFont="1" applyFill="1" applyBorder="1" applyAlignment="1" applyProtection="1">
      <alignment horizontal="center" wrapText="1"/>
    </xf>
    <xf numFmtId="164" fontId="10" fillId="10" borderId="5" xfId="0" applyNumberFormat="1" applyFont="1" applyFill="1" applyBorder="1" applyAlignment="1" applyProtection="1">
      <alignment horizontal="center" vertical="center"/>
    </xf>
    <xf numFmtId="164" fontId="10" fillId="12" borderId="5" xfId="0" applyNumberFormat="1" applyFont="1" applyFill="1" applyBorder="1" applyAlignment="1" applyProtection="1">
      <alignment horizontal="center" vertical="center"/>
    </xf>
    <xf numFmtId="164" fontId="10" fillId="12" borderId="6" xfId="0" applyNumberFormat="1" applyFont="1" applyFill="1" applyBorder="1" applyAlignment="1" applyProtection="1">
      <alignment horizontal="center" vertical="center"/>
    </xf>
    <xf numFmtId="171" fontId="10" fillId="0" borderId="21" xfId="0" applyNumberFormat="1" applyFont="1" applyBorder="1" applyAlignment="1" applyProtection="1">
      <alignment horizontal="center" vertical="center"/>
    </xf>
    <xf numFmtId="164" fontId="10" fillId="10" borderId="8" xfId="0" applyNumberFormat="1" applyFont="1" applyFill="1" applyBorder="1" applyAlignment="1" applyProtection="1">
      <alignment horizontal="center" vertical="center"/>
    </xf>
    <xf numFmtId="164" fontId="10" fillId="12" borderId="8" xfId="0" applyNumberFormat="1" applyFont="1" applyFill="1" applyBorder="1" applyAlignment="1" applyProtection="1">
      <alignment horizontal="center" vertical="center"/>
    </xf>
    <xf numFmtId="164" fontId="10" fillId="12" borderId="9" xfId="0" applyNumberFormat="1" applyFont="1" applyFill="1" applyBorder="1" applyAlignment="1" applyProtection="1">
      <alignment horizontal="center" vertical="center"/>
    </xf>
    <xf numFmtId="1" fontId="10" fillId="0" borderId="21" xfId="0" applyNumberFormat="1" applyFont="1" applyBorder="1" applyAlignment="1" applyProtection="1">
      <alignment horizontal="center" vertical="center"/>
    </xf>
    <xf numFmtId="164" fontId="10" fillId="10" borderId="11" xfId="0" applyNumberFormat="1" applyFont="1" applyFill="1" applyBorder="1" applyAlignment="1" applyProtection="1">
      <alignment horizontal="center" vertical="center"/>
    </xf>
    <xf numFmtId="164" fontId="10" fillId="12" borderId="11" xfId="0" applyNumberFormat="1" applyFont="1" applyFill="1" applyBorder="1" applyAlignment="1" applyProtection="1">
      <alignment horizontal="center" vertical="center"/>
    </xf>
    <xf numFmtId="164" fontId="10" fillId="12" borderId="12" xfId="0" applyNumberFormat="1" applyFont="1" applyFill="1" applyBorder="1" applyAlignment="1" applyProtection="1">
      <alignment horizontal="center" vertical="center"/>
    </xf>
    <xf numFmtId="0" fontId="0" fillId="0" borderId="0" xfId="0" applyProtection="1">
      <protection locked="0"/>
    </xf>
    <xf numFmtId="7" fontId="0" fillId="0" borderId="0" xfId="0" applyNumberFormat="1" applyProtection="1">
      <protection locked="0"/>
    </xf>
  </cellXfs>
  <cellStyles count="2">
    <cellStyle name="Normal" xfId="0" builtinId="0"/>
    <cellStyle name="Normal 2" xfId="1" xr:uid="{AFFB6ED4-2776-4630-AF5A-7C0F3A8A6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104775</xdr:colOff>
      <xdr:row>3</xdr:row>
      <xdr:rowOff>9759</xdr:rowOff>
    </xdr:to>
    <xdr:pic>
      <xdr:nvPicPr>
        <xdr:cNvPr id="2" name="Logo">
          <a:hlinkClick xmlns:r="http://schemas.openxmlformats.org/officeDocument/2006/relationships" r:id="rId1"/>
          <a:extLst>
            <a:ext uri="{FF2B5EF4-FFF2-40B4-BE49-F238E27FC236}">
              <a16:creationId xmlns:a16="http://schemas.microsoft.com/office/drawing/2014/main" id="{1ABEC9E9-53EA-41BB-B710-1163EFB31A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3</xdr:row>
      <xdr:rowOff>9759</xdr:rowOff>
    </xdr:to>
    <xdr:pic>
      <xdr:nvPicPr>
        <xdr:cNvPr id="2" name="Logo">
          <a:hlinkClick xmlns:r="http://schemas.openxmlformats.org/officeDocument/2006/relationships" r:id="rId1"/>
          <a:extLst>
            <a:ext uri="{FF2B5EF4-FFF2-40B4-BE49-F238E27FC236}">
              <a16:creationId xmlns:a16="http://schemas.microsoft.com/office/drawing/2014/main" id="{AAABBACE-3747-4DB0-8F11-9640C6C1E9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104775</xdr:colOff>
      <xdr:row>3</xdr:row>
      <xdr:rowOff>9759</xdr:rowOff>
    </xdr:to>
    <xdr:pic>
      <xdr:nvPicPr>
        <xdr:cNvPr id="2" name="Logo">
          <a:hlinkClick xmlns:r="http://schemas.openxmlformats.org/officeDocument/2006/relationships" r:id="rId1"/>
          <a:extLst>
            <a:ext uri="{FF2B5EF4-FFF2-40B4-BE49-F238E27FC236}">
              <a16:creationId xmlns:a16="http://schemas.microsoft.com/office/drawing/2014/main" id="{2FB3C71D-7242-4711-B318-A6A8A4AC5A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28575</xdr:colOff>
      <xdr:row>3</xdr:row>
      <xdr:rowOff>9759</xdr:rowOff>
    </xdr:to>
    <xdr:pic>
      <xdr:nvPicPr>
        <xdr:cNvPr id="2" name="Logo">
          <a:hlinkClick xmlns:r="http://schemas.openxmlformats.org/officeDocument/2006/relationships" r:id="rId1"/>
          <a:extLst>
            <a:ext uri="{FF2B5EF4-FFF2-40B4-BE49-F238E27FC236}">
              <a16:creationId xmlns:a16="http://schemas.microsoft.com/office/drawing/2014/main" id="{52B268A0-A234-48D6-A983-002E8F37DE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28575</xdr:colOff>
      <xdr:row>3</xdr:row>
      <xdr:rowOff>9759</xdr:rowOff>
    </xdr:to>
    <xdr:pic>
      <xdr:nvPicPr>
        <xdr:cNvPr id="2" name="Logo">
          <a:hlinkClick xmlns:r="http://schemas.openxmlformats.org/officeDocument/2006/relationships" r:id="rId1"/>
          <a:extLst>
            <a:ext uri="{FF2B5EF4-FFF2-40B4-BE49-F238E27FC236}">
              <a16:creationId xmlns:a16="http://schemas.microsoft.com/office/drawing/2014/main" id="{3A2E366E-615F-4680-B562-EDFE2F5DBB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1476375</xdr:colOff>
      <xdr:row>3</xdr:row>
      <xdr:rowOff>9759</xdr:rowOff>
    </xdr:to>
    <xdr:pic>
      <xdr:nvPicPr>
        <xdr:cNvPr id="2" name="Logo">
          <a:hlinkClick xmlns:r="http://schemas.openxmlformats.org/officeDocument/2006/relationships" r:id="rId1"/>
          <a:extLst>
            <a:ext uri="{FF2B5EF4-FFF2-40B4-BE49-F238E27FC236}">
              <a16:creationId xmlns:a16="http://schemas.microsoft.com/office/drawing/2014/main" id="{9C865515-CBF2-41A1-A0E4-D0864D817E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781050</xdr:colOff>
      <xdr:row>3</xdr:row>
      <xdr:rowOff>9759</xdr:rowOff>
    </xdr:to>
    <xdr:pic>
      <xdr:nvPicPr>
        <xdr:cNvPr id="2" name="Logo">
          <a:hlinkClick xmlns:r="http://schemas.openxmlformats.org/officeDocument/2006/relationships" r:id="rId1"/>
          <a:extLst>
            <a:ext uri="{FF2B5EF4-FFF2-40B4-BE49-F238E27FC236}">
              <a16:creationId xmlns:a16="http://schemas.microsoft.com/office/drawing/2014/main" id="{10904A9F-90FF-4C88-9E0A-84F4235DE4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1143000</xdr:colOff>
      <xdr:row>3</xdr:row>
      <xdr:rowOff>9759</xdr:rowOff>
    </xdr:to>
    <xdr:pic>
      <xdr:nvPicPr>
        <xdr:cNvPr id="2" name="Logo">
          <a:hlinkClick xmlns:r="http://schemas.openxmlformats.org/officeDocument/2006/relationships" r:id="rId1"/>
          <a:extLst>
            <a:ext uri="{FF2B5EF4-FFF2-40B4-BE49-F238E27FC236}">
              <a16:creationId xmlns:a16="http://schemas.microsoft.com/office/drawing/2014/main" id="{8E0D4383-8D08-43BA-A8B0-5F75B55A49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lint\Documents\00%20SolComp\All%20Well%20Data\Jan%202021\PetroScoutDevelop.xlsm" TargetMode="External"/><Relationship Id="rId1" Type="http://schemas.openxmlformats.org/officeDocument/2006/relationships/externalLinkPath" Target="PetroScoutDevelo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troscout"/>
      <sheetName val="Well List"/>
      <sheetName val="Pipeline List"/>
      <sheetName val="Facility List"/>
      <sheetName val="Prospecting Tool"/>
      <sheetName val="DDS Zonal Abandonments"/>
      <sheetName val="RepTemp"/>
      <sheetName val="WellData"/>
      <sheetName val="PLData"/>
      <sheetName val="FData"/>
      <sheetName val="SData"/>
      <sheetName val="FacSold"/>
      <sheetName val="EOLRep"/>
      <sheetName val="WellRep"/>
      <sheetName val="URRep"/>
      <sheetName val="PLRep"/>
      <sheetName val="SRep"/>
      <sheetName val="Well List Old"/>
      <sheetName val="qryrptPLComplData"/>
      <sheetName val="qryrptFacComplData"/>
      <sheetName val="qryrptComplDeadlinesAllNames"/>
      <sheetName val="qryrptComplDeadlinesAllTypes"/>
      <sheetName val="qryrptComplAnalysisH3"/>
      <sheetName val="qryrptComplAnalysisData"/>
      <sheetName val="qryrptComplAnalysisDFields"/>
      <sheetName val="qryrptComplAnalysisComplHist"/>
      <sheetName val="qryrptComplAnalysisProdData"/>
      <sheetName val="qryrptComplAnalysisTops"/>
      <sheetName val="qryrptComplAnalysisLLR"/>
      <sheetName val="UserUpdates"/>
      <sheetName val="FieldInspections"/>
      <sheetName val="SCVFTests"/>
      <sheetName val="PITs"/>
      <sheetName val="qryrptComplAnalysisPics"/>
      <sheetName val="qryrptWellTWPs"/>
      <sheetName val="qryrptFieldInspXLPipelin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A3">
            <v>3000</v>
          </cell>
          <cell r="AB3">
            <v>2500</v>
          </cell>
          <cell r="AC3">
            <v>750</v>
          </cell>
          <cell r="AD3">
            <v>2300</v>
          </cell>
          <cell r="AE3">
            <v>375</v>
          </cell>
          <cell r="AF3">
            <v>6000</v>
          </cell>
          <cell r="AG3">
            <v>1200</v>
          </cell>
          <cell r="AH3">
            <v>6200</v>
          </cell>
          <cell r="AI3">
            <v>1500</v>
          </cell>
          <cell r="AJ3">
            <v>500</v>
          </cell>
          <cell r="AK3">
            <v>4500</v>
          </cell>
          <cell r="AL3">
            <v>1600</v>
          </cell>
          <cell r="AM3">
            <v>2500</v>
          </cell>
          <cell r="AN3">
            <v>8000</v>
          </cell>
          <cell r="AO3">
            <v>1700</v>
          </cell>
          <cell r="AP3">
            <v>1000</v>
          </cell>
          <cell r="AQ3" t="str">
            <v>10</v>
          </cell>
          <cell r="AR3" t="str">
            <v>0</v>
          </cell>
          <cell r="AS3" t="str">
            <v>4</v>
          </cell>
          <cell r="AT3" t="str">
            <v>6</v>
          </cell>
          <cell r="AU3" t="str">
            <v>10</v>
          </cell>
          <cell r="AV3" t="str">
            <v>1.5</v>
          </cell>
          <cell r="BA3">
            <v>2500</v>
          </cell>
          <cell r="BB3">
            <v>3000</v>
          </cell>
          <cell r="BC3">
            <v>20</v>
          </cell>
          <cell r="BD3">
            <v>3000</v>
          </cell>
          <cell r="BE3">
            <v>12000</v>
          </cell>
          <cell r="BF3">
            <v>80000</v>
          </cell>
          <cell r="BG3" t="str">
            <v>Surface Equipment Dismantlement</v>
          </cell>
          <cell r="BH3" t="str">
            <v>No</v>
          </cell>
          <cell r="BI3" t="str">
            <v>50</v>
          </cell>
          <cell r="BN3">
            <v>2500</v>
          </cell>
          <cell r="BO3">
            <v>1500</v>
          </cell>
          <cell r="BP3">
            <v>500</v>
          </cell>
          <cell r="BQ3">
            <v>1000</v>
          </cell>
          <cell r="BR3">
            <v>1200</v>
          </cell>
          <cell r="BS3">
            <v>500</v>
          </cell>
          <cell r="BT3">
            <v>2000</v>
          </cell>
          <cell r="BU3">
            <v>4000</v>
          </cell>
          <cell r="BV3">
            <v>100000</v>
          </cell>
          <cell r="BW3">
            <v>50000</v>
          </cell>
          <cell r="BX3" t="str">
            <v>Yes</v>
          </cell>
          <cell r="BY3" t="str">
            <v>10</v>
          </cell>
          <cell r="BZ3" t="str">
            <v>Yes</v>
          </cell>
          <cell r="CG3">
            <v>50000</v>
          </cell>
          <cell r="CH3">
            <v>25000</v>
          </cell>
          <cell r="CI3">
            <v>50000</v>
          </cell>
          <cell r="CJ3">
            <v>500000</v>
          </cell>
          <cell r="CK3">
            <v>5000</v>
          </cell>
          <cell r="CL3">
            <v>1200</v>
          </cell>
          <cell r="CM3">
            <v>3000</v>
          </cell>
          <cell r="CN3">
            <v>1000</v>
          </cell>
          <cell r="CO3">
            <v>2500</v>
          </cell>
          <cell r="CP3">
            <v>1500</v>
          </cell>
          <cell r="CQ3">
            <v>200000</v>
          </cell>
          <cell r="CR3">
            <v>100000</v>
          </cell>
          <cell r="CS3" t="str">
            <v>2006</v>
          </cell>
          <cell r="CT3" t="str">
            <v>10</v>
          </cell>
          <cell r="CU3" t="str">
            <v>Yes</v>
          </cell>
          <cell r="CV3" t="str">
            <v>Yes</v>
          </cell>
          <cell r="CW3" t="str">
            <v>10</v>
          </cell>
          <cell r="CX3" t="str">
            <v>70</v>
          </cell>
          <cell r="CY3" t="str">
            <v>50</v>
          </cell>
          <cell r="DD3" t="str">
            <v>10</v>
          </cell>
          <cell r="DE3">
            <v>50</v>
          </cell>
          <cell r="DF3">
            <v>80</v>
          </cell>
          <cell r="DG3">
            <v>200</v>
          </cell>
          <cell r="DH3">
            <v>5</v>
          </cell>
          <cell r="DI3">
            <v>5</v>
          </cell>
          <cell r="DJ3" t="str">
            <v>20</v>
          </cell>
          <cell r="DK3">
            <v>4</v>
          </cell>
          <cell r="DL3">
            <v>5</v>
          </cell>
          <cell r="DM3">
            <v>10</v>
          </cell>
          <cell r="DN3" t="str">
            <v>100</v>
          </cell>
          <cell r="DO3" t="str">
            <v>Yes</v>
          </cell>
          <cell r="DP3" t="str">
            <v>No</v>
          </cell>
          <cell r="DQ3" t="str">
            <v>2054</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B544-EDB5-445E-A4ED-3E365A0033BC}">
  <sheetPr codeName="Sheet1">
    <pageSetUpPr fitToPage="1"/>
  </sheetPr>
  <dimension ref="A1:T108"/>
  <sheetViews>
    <sheetView tabSelected="1" workbookViewId="0">
      <pane ySplit="7" topLeftCell="A8" activePane="bottomLeft" state="frozenSplit"/>
      <selection pane="bottomLeft"/>
    </sheetView>
  </sheetViews>
  <sheetFormatPr defaultRowHeight="10.5" outlineLevelRow="1" x14ac:dyDescent="0.15"/>
  <cols>
    <col min="1" max="1" width="6.42578125" style="78" customWidth="1"/>
    <col min="2" max="2" width="6" style="78" customWidth="1"/>
    <col min="3" max="3" width="8.140625" style="78" customWidth="1"/>
    <col min="4" max="4" width="12.7109375" style="78" customWidth="1"/>
    <col min="5" max="5" width="6" style="78" customWidth="1"/>
    <col min="6" max="6" width="8.140625" style="78" customWidth="1"/>
    <col min="7" max="7" width="9.85546875" style="78" customWidth="1"/>
    <col min="8" max="8" width="6" style="78" customWidth="1"/>
    <col min="9" max="9" width="8.140625" style="78" customWidth="1"/>
    <col min="10" max="10" width="12.7109375" style="78" customWidth="1"/>
    <col min="11" max="11" width="6.42578125" style="78" customWidth="1"/>
    <col min="12" max="12" width="8.140625" style="78" customWidth="1"/>
    <col min="13" max="13" width="9.85546875" style="78" customWidth="1"/>
    <col min="14" max="14" width="6.42578125" style="78" customWidth="1"/>
    <col min="15" max="15" width="8.140625" style="78" customWidth="1"/>
    <col min="16" max="16" width="12.7109375" style="78" customWidth="1"/>
    <col min="17" max="17" width="8.140625" style="78" customWidth="1"/>
    <col min="18" max="18" width="7.7109375" style="78" customWidth="1"/>
    <col min="19" max="20" width="12.7109375" style="78" customWidth="1"/>
    <col min="21" max="16384" width="9.140625" style="78"/>
  </cols>
  <sheetData>
    <row r="1" spans="1:20" ht="13.5" customHeight="1" x14ac:dyDescent="0.15">
      <c r="A1" s="82"/>
      <c r="B1" s="82"/>
      <c r="C1" s="82"/>
      <c r="D1" s="82"/>
      <c r="E1" s="82"/>
      <c r="F1" s="82"/>
      <c r="G1" s="82"/>
      <c r="H1" s="82"/>
      <c r="I1" s="82"/>
      <c r="J1" s="82"/>
      <c r="K1" s="82"/>
      <c r="L1" s="82"/>
      <c r="M1" s="82"/>
      <c r="N1" s="82"/>
      <c r="O1" s="82"/>
      <c r="P1" s="82"/>
      <c r="Q1" s="82"/>
      <c r="R1" s="82"/>
      <c r="S1" s="82"/>
      <c r="T1" s="83" t="s">
        <v>116</v>
      </c>
    </row>
    <row r="2" spans="1:20" ht="18" customHeight="1" x14ac:dyDescent="0.2">
      <c r="A2" s="82"/>
      <c r="B2" s="82"/>
      <c r="C2" s="82"/>
      <c r="D2" s="82"/>
      <c r="E2" s="82"/>
      <c r="F2" s="82"/>
      <c r="G2" s="82"/>
      <c r="H2" s="82"/>
      <c r="I2" s="82"/>
      <c r="J2" s="82"/>
      <c r="K2" s="82"/>
      <c r="L2" s="82"/>
      <c r="M2" s="82"/>
      <c r="N2" s="82"/>
      <c r="O2" s="82"/>
      <c r="P2" s="82"/>
      <c r="Q2" s="82"/>
      <c r="R2" s="82"/>
      <c r="S2" s="82"/>
      <c r="T2" s="85" t="s">
        <v>118</v>
      </c>
    </row>
    <row r="3" spans="1:20" ht="3.75" customHeight="1" thickBot="1" x14ac:dyDescent="0.2">
      <c r="A3" s="86"/>
      <c r="B3" s="86"/>
      <c r="C3" s="86"/>
      <c r="D3" s="86"/>
      <c r="E3" s="86"/>
      <c r="F3" s="86"/>
      <c r="G3" s="86"/>
      <c r="H3" s="86"/>
      <c r="I3" s="86"/>
      <c r="J3" s="86"/>
      <c r="K3" s="86"/>
      <c r="L3" s="86"/>
      <c r="M3" s="86"/>
      <c r="N3" s="86"/>
      <c r="O3" s="86"/>
      <c r="P3" s="86"/>
      <c r="Q3" s="86"/>
      <c r="R3" s="86"/>
      <c r="S3" s="86"/>
      <c r="T3" s="86"/>
    </row>
    <row r="4" spans="1:20" x14ac:dyDescent="0.15">
      <c r="A4" s="82"/>
      <c r="B4" s="82"/>
      <c r="C4" s="82"/>
      <c r="D4" s="82"/>
      <c r="E4" s="82"/>
      <c r="F4" s="82"/>
      <c r="G4" s="82"/>
      <c r="H4" s="82"/>
      <c r="I4" s="82"/>
      <c r="J4" s="82"/>
      <c r="K4" s="82"/>
      <c r="L4" s="82"/>
      <c r="M4" s="82"/>
      <c r="N4" s="82"/>
      <c r="O4" s="82"/>
      <c r="P4" s="82"/>
      <c r="Q4" s="82"/>
      <c r="R4" s="82"/>
      <c r="S4" s="82"/>
      <c r="T4" s="82"/>
    </row>
    <row r="5" spans="1:20" ht="12" thickBot="1" x14ac:dyDescent="0.2">
      <c r="A5" s="145" t="s">
        <v>1471</v>
      </c>
      <c r="B5" s="82"/>
      <c r="C5" s="82"/>
      <c r="D5" s="82"/>
      <c r="E5" s="82"/>
      <c r="F5" s="82"/>
      <c r="G5" s="82"/>
      <c r="H5" s="82"/>
      <c r="I5" s="82"/>
      <c r="J5" s="82"/>
      <c r="K5" s="82"/>
      <c r="L5" s="82"/>
      <c r="M5" s="82"/>
      <c r="N5" s="82"/>
      <c r="O5" s="82"/>
      <c r="P5" s="82"/>
      <c r="Q5" s="82"/>
      <c r="R5" s="82"/>
      <c r="S5" s="82"/>
      <c r="T5" s="83" t="s">
        <v>117</v>
      </c>
    </row>
    <row r="6" spans="1:20" ht="15" x14ac:dyDescent="0.25">
      <c r="A6" s="146" t="s">
        <v>1472</v>
      </c>
      <c r="B6" s="147" t="s">
        <v>1473</v>
      </c>
      <c r="C6" s="148"/>
      <c r="D6" s="149"/>
      <c r="E6" s="150" t="s">
        <v>1477</v>
      </c>
      <c r="F6" s="148"/>
      <c r="G6" s="151"/>
      <c r="H6" s="147" t="s">
        <v>1478</v>
      </c>
      <c r="I6" s="148"/>
      <c r="J6" s="149"/>
      <c r="K6" s="150" t="s">
        <v>1481</v>
      </c>
      <c r="L6" s="148"/>
      <c r="M6" s="151"/>
      <c r="N6" s="147" t="s">
        <v>1484</v>
      </c>
      <c r="O6" s="148"/>
      <c r="P6" s="149"/>
      <c r="Q6" s="150" t="s">
        <v>1487</v>
      </c>
      <c r="R6" s="148"/>
      <c r="S6" s="151"/>
      <c r="T6" s="152" t="s">
        <v>1490</v>
      </c>
    </row>
    <row r="7" spans="1:20" ht="21" x14ac:dyDescent="0.15">
      <c r="A7" s="153"/>
      <c r="B7" s="154" t="s">
        <v>1474</v>
      </c>
      <c r="C7" s="155" t="s">
        <v>1475</v>
      </c>
      <c r="D7" s="156" t="s">
        <v>1476</v>
      </c>
      <c r="E7" s="157" t="s">
        <v>1474</v>
      </c>
      <c r="F7" s="155" t="s">
        <v>1475</v>
      </c>
      <c r="G7" s="158" t="s">
        <v>1476</v>
      </c>
      <c r="H7" s="154" t="s">
        <v>1479</v>
      </c>
      <c r="I7" s="155" t="s">
        <v>1480</v>
      </c>
      <c r="J7" s="156" t="s">
        <v>1476</v>
      </c>
      <c r="K7" s="157" t="s">
        <v>1482</v>
      </c>
      <c r="L7" s="155" t="s">
        <v>1483</v>
      </c>
      <c r="M7" s="158" t="s">
        <v>1476</v>
      </c>
      <c r="N7" s="154" t="s">
        <v>1485</v>
      </c>
      <c r="O7" s="155" t="s">
        <v>1486</v>
      </c>
      <c r="P7" s="156" t="s">
        <v>1476</v>
      </c>
      <c r="Q7" s="157" t="s">
        <v>1488</v>
      </c>
      <c r="R7" s="155" t="s">
        <v>1489</v>
      </c>
      <c r="S7" s="158" t="s">
        <v>1476</v>
      </c>
      <c r="T7" s="159"/>
    </row>
    <row r="8" spans="1:20" ht="18" customHeight="1" x14ac:dyDescent="0.15">
      <c r="A8" s="160">
        <v>2025</v>
      </c>
      <c r="B8" s="161">
        <v>20</v>
      </c>
      <c r="C8" s="162">
        <v>20</v>
      </c>
      <c r="D8" s="163">
        <v>1037700</v>
      </c>
      <c r="E8" s="164">
        <v>0</v>
      </c>
      <c r="F8" s="162">
        <v>0</v>
      </c>
      <c r="G8" s="165">
        <v>0</v>
      </c>
      <c r="H8" s="161">
        <v>0</v>
      </c>
      <c r="I8" s="162">
        <v>0</v>
      </c>
      <c r="J8" s="163">
        <v>0</v>
      </c>
      <c r="K8" s="164">
        <v>0</v>
      </c>
      <c r="L8" s="162">
        <v>0</v>
      </c>
      <c r="M8" s="165">
        <v>0</v>
      </c>
      <c r="N8" s="161">
        <v>0</v>
      </c>
      <c r="O8" s="162">
        <v>0</v>
      </c>
      <c r="P8" s="163">
        <v>0</v>
      </c>
      <c r="Q8" s="164">
        <v>0</v>
      </c>
      <c r="R8" s="162">
        <v>0</v>
      </c>
      <c r="S8" s="165">
        <v>0</v>
      </c>
      <c r="T8" s="166">
        <f>D8+G8+J8+M8+P8+S8</f>
        <v>1037700</v>
      </c>
    </row>
    <row r="9" spans="1:20" ht="18" customHeight="1" x14ac:dyDescent="0.15">
      <c r="A9" s="167">
        <v>2026</v>
      </c>
      <c r="B9" s="168">
        <v>11</v>
      </c>
      <c r="C9" s="169">
        <v>10.3</v>
      </c>
      <c r="D9" s="170">
        <v>440720</v>
      </c>
      <c r="E9" s="171">
        <v>20</v>
      </c>
      <c r="F9" s="169">
        <v>20</v>
      </c>
      <c r="G9" s="172">
        <v>272000</v>
      </c>
      <c r="H9" s="168">
        <v>6</v>
      </c>
      <c r="I9" s="169">
        <v>6</v>
      </c>
      <c r="J9" s="170">
        <v>43500</v>
      </c>
      <c r="K9" s="171">
        <v>1</v>
      </c>
      <c r="L9" s="169">
        <v>1</v>
      </c>
      <c r="M9" s="172">
        <v>5000</v>
      </c>
      <c r="N9" s="168">
        <v>0</v>
      </c>
      <c r="O9" s="169">
        <v>0</v>
      </c>
      <c r="P9" s="170">
        <v>0</v>
      </c>
      <c r="Q9" s="171">
        <v>0</v>
      </c>
      <c r="R9" s="169">
        <v>0</v>
      </c>
      <c r="S9" s="172">
        <v>0</v>
      </c>
      <c r="T9" s="173">
        <f>D9+G9+J9+M9+P9+S9</f>
        <v>761220</v>
      </c>
    </row>
    <row r="10" spans="1:20" ht="18" customHeight="1" x14ac:dyDescent="0.15">
      <c r="A10" s="167">
        <v>2027</v>
      </c>
      <c r="B10" s="168">
        <v>28</v>
      </c>
      <c r="C10" s="169">
        <v>28</v>
      </c>
      <c r="D10" s="170">
        <v>947800</v>
      </c>
      <c r="E10" s="171">
        <v>11</v>
      </c>
      <c r="F10" s="169">
        <v>10.3</v>
      </c>
      <c r="G10" s="172">
        <v>133150</v>
      </c>
      <c r="H10" s="168">
        <v>19</v>
      </c>
      <c r="I10" s="169">
        <v>18.148643332000002</v>
      </c>
      <c r="J10" s="170">
        <v>148682.39000000001</v>
      </c>
      <c r="K10" s="171">
        <v>1</v>
      </c>
      <c r="L10" s="169">
        <v>0.87432166600000016</v>
      </c>
      <c r="M10" s="172">
        <v>21858.04</v>
      </c>
      <c r="N10" s="168">
        <v>40</v>
      </c>
      <c r="O10" s="169">
        <v>35.1155033</v>
      </c>
      <c r="P10" s="170">
        <v>1114909.78</v>
      </c>
      <c r="Q10" s="171">
        <v>1</v>
      </c>
      <c r="R10" s="169">
        <v>0.01</v>
      </c>
      <c r="S10" s="172">
        <v>2111</v>
      </c>
      <c r="T10" s="173">
        <f>D10+G10+J10+M10+P10+S10</f>
        <v>2368511.21</v>
      </c>
    </row>
    <row r="11" spans="1:20" ht="18" customHeight="1" x14ac:dyDescent="0.15">
      <c r="A11" s="167">
        <v>2028</v>
      </c>
      <c r="B11" s="168">
        <v>26</v>
      </c>
      <c r="C11" s="169">
        <v>25.3</v>
      </c>
      <c r="D11" s="170">
        <v>1101420</v>
      </c>
      <c r="E11" s="171">
        <v>28</v>
      </c>
      <c r="F11" s="169">
        <v>28</v>
      </c>
      <c r="G11" s="172">
        <v>382000</v>
      </c>
      <c r="H11" s="168">
        <v>1</v>
      </c>
      <c r="I11" s="169">
        <v>1</v>
      </c>
      <c r="J11" s="170">
        <v>6100</v>
      </c>
      <c r="K11" s="171">
        <v>0</v>
      </c>
      <c r="L11" s="169">
        <v>0</v>
      </c>
      <c r="M11" s="172">
        <v>0</v>
      </c>
      <c r="N11" s="168">
        <v>0</v>
      </c>
      <c r="O11" s="169">
        <v>0</v>
      </c>
      <c r="P11" s="170">
        <v>0</v>
      </c>
      <c r="Q11" s="171">
        <v>0</v>
      </c>
      <c r="R11" s="169">
        <v>0</v>
      </c>
      <c r="S11" s="172">
        <v>0</v>
      </c>
      <c r="T11" s="173">
        <f>D11+G11+J11+M11+P11+S11</f>
        <v>1489520</v>
      </c>
    </row>
    <row r="12" spans="1:20" ht="18" customHeight="1" x14ac:dyDescent="0.15">
      <c r="A12" s="167">
        <v>2029</v>
      </c>
      <c r="B12" s="168">
        <v>17</v>
      </c>
      <c r="C12" s="169">
        <v>16.649999999999999</v>
      </c>
      <c r="D12" s="170">
        <v>659445</v>
      </c>
      <c r="E12" s="171">
        <v>26</v>
      </c>
      <c r="F12" s="169">
        <v>25.3</v>
      </c>
      <c r="G12" s="172">
        <v>191650</v>
      </c>
      <c r="H12" s="168">
        <v>3</v>
      </c>
      <c r="I12" s="169">
        <v>3</v>
      </c>
      <c r="J12" s="170">
        <v>20300</v>
      </c>
      <c r="K12" s="171">
        <v>0</v>
      </c>
      <c r="L12" s="169">
        <v>0</v>
      </c>
      <c r="M12" s="172">
        <v>0</v>
      </c>
      <c r="N12" s="168">
        <v>0</v>
      </c>
      <c r="O12" s="169">
        <v>0</v>
      </c>
      <c r="P12" s="170">
        <v>0</v>
      </c>
      <c r="Q12" s="171">
        <v>1</v>
      </c>
      <c r="R12" s="169">
        <v>0.01</v>
      </c>
      <c r="S12" s="172">
        <v>1796</v>
      </c>
      <c r="T12" s="173">
        <f>D12+G12+J12+M12+P12+S12</f>
        <v>873191</v>
      </c>
    </row>
    <row r="13" spans="1:20" ht="18" customHeight="1" x14ac:dyDescent="0.15">
      <c r="A13" s="167">
        <v>2030</v>
      </c>
      <c r="B13" s="168">
        <v>20</v>
      </c>
      <c r="C13" s="169">
        <v>19.869634479166667</v>
      </c>
      <c r="D13" s="170">
        <v>1075874.5900000001</v>
      </c>
      <c r="E13" s="171">
        <v>22</v>
      </c>
      <c r="F13" s="169">
        <v>21.3</v>
      </c>
      <c r="G13" s="172">
        <v>178200</v>
      </c>
      <c r="H13" s="168">
        <v>1</v>
      </c>
      <c r="I13" s="169">
        <v>1</v>
      </c>
      <c r="J13" s="170">
        <v>8000</v>
      </c>
      <c r="K13" s="171">
        <v>0</v>
      </c>
      <c r="L13" s="169">
        <v>0</v>
      </c>
      <c r="M13" s="172">
        <v>0</v>
      </c>
      <c r="N13" s="168">
        <v>0</v>
      </c>
      <c r="O13" s="169">
        <v>0</v>
      </c>
      <c r="P13" s="170">
        <v>0</v>
      </c>
      <c r="Q13" s="171">
        <v>1</v>
      </c>
      <c r="R13" s="169">
        <v>0.01</v>
      </c>
      <c r="S13" s="172">
        <v>1967</v>
      </c>
      <c r="T13" s="173">
        <f>D13+G13+J13+M13+P13+S13</f>
        <v>1264041.5900000001</v>
      </c>
    </row>
    <row r="14" spans="1:20" ht="18" customHeight="1" x14ac:dyDescent="0.15">
      <c r="A14" s="167">
        <v>2031</v>
      </c>
      <c r="B14" s="168">
        <v>12</v>
      </c>
      <c r="C14" s="169">
        <v>11.334817239583334</v>
      </c>
      <c r="D14" s="170">
        <v>400637.32</v>
      </c>
      <c r="E14" s="171">
        <v>20</v>
      </c>
      <c r="F14" s="169">
        <v>19.869634479166667</v>
      </c>
      <c r="G14" s="172">
        <v>163282.98000000001</v>
      </c>
      <c r="H14" s="168">
        <v>12</v>
      </c>
      <c r="I14" s="169">
        <v>11.874321666</v>
      </c>
      <c r="J14" s="170">
        <v>97869.440000000002</v>
      </c>
      <c r="K14" s="171">
        <v>0</v>
      </c>
      <c r="L14" s="169">
        <v>0</v>
      </c>
      <c r="M14" s="172">
        <v>0</v>
      </c>
      <c r="N14" s="168">
        <v>0</v>
      </c>
      <c r="O14" s="169">
        <v>0</v>
      </c>
      <c r="P14" s="170">
        <v>0</v>
      </c>
      <c r="Q14" s="171">
        <v>0</v>
      </c>
      <c r="R14" s="169">
        <v>0</v>
      </c>
      <c r="S14" s="172">
        <v>0</v>
      </c>
      <c r="T14" s="173">
        <f>D14+G14+J14+M14+P14+S14</f>
        <v>661789.74</v>
      </c>
    </row>
    <row r="15" spans="1:20" ht="18" customHeight="1" x14ac:dyDescent="0.15">
      <c r="A15" s="167">
        <v>2032</v>
      </c>
      <c r="B15" s="168">
        <v>36</v>
      </c>
      <c r="C15" s="169">
        <v>34.819634479166673</v>
      </c>
      <c r="D15" s="170">
        <v>1483453.52</v>
      </c>
      <c r="E15" s="171">
        <v>12</v>
      </c>
      <c r="F15" s="169">
        <v>11.334817239583334</v>
      </c>
      <c r="G15" s="172">
        <v>76363.75</v>
      </c>
      <c r="H15" s="168">
        <v>1</v>
      </c>
      <c r="I15" s="169">
        <v>0.87432166600000016</v>
      </c>
      <c r="J15" s="170">
        <v>10054.700000000001</v>
      </c>
      <c r="K15" s="171">
        <v>0</v>
      </c>
      <c r="L15" s="169">
        <v>0</v>
      </c>
      <c r="M15" s="172">
        <v>0</v>
      </c>
      <c r="N15" s="168">
        <v>0</v>
      </c>
      <c r="O15" s="169">
        <v>0</v>
      </c>
      <c r="P15" s="170">
        <v>0</v>
      </c>
      <c r="Q15" s="171">
        <v>1</v>
      </c>
      <c r="R15" s="169">
        <v>0.01</v>
      </c>
      <c r="S15" s="172">
        <v>1760</v>
      </c>
      <c r="T15" s="173">
        <f>D15+G15+J15+M15+P15+S15</f>
        <v>1571631.97</v>
      </c>
    </row>
    <row r="16" spans="1:20" ht="18" customHeight="1" x14ac:dyDescent="0.15">
      <c r="A16" s="167">
        <v>2033</v>
      </c>
      <c r="B16" s="168">
        <v>11</v>
      </c>
      <c r="C16" s="169">
        <v>10.934817239583333</v>
      </c>
      <c r="D16" s="170">
        <v>806334.03</v>
      </c>
      <c r="E16" s="171">
        <v>36</v>
      </c>
      <c r="F16" s="169">
        <v>34.819634479166673</v>
      </c>
      <c r="G16" s="172">
        <v>414107.98</v>
      </c>
      <c r="H16" s="168">
        <v>3</v>
      </c>
      <c r="I16" s="169">
        <v>3</v>
      </c>
      <c r="J16" s="170">
        <v>27000</v>
      </c>
      <c r="K16" s="171">
        <v>0</v>
      </c>
      <c r="L16" s="169">
        <v>0</v>
      </c>
      <c r="M16" s="172">
        <v>0</v>
      </c>
      <c r="N16" s="168">
        <v>0</v>
      </c>
      <c r="O16" s="169">
        <v>0</v>
      </c>
      <c r="P16" s="170">
        <v>0</v>
      </c>
      <c r="Q16" s="171">
        <v>1</v>
      </c>
      <c r="R16" s="169">
        <v>0.01</v>
      </c>
      <c r="S16" s="172">
        <v>2124</v>
      </c>
      <c r="T16" s="173">
        <f>D16+G16+J16+M16+P16+S16</f>
        <v>1249566.01</v>
      </c>
    </row>
    <row r="17" spans="1:20" ht="18" customHeight="1" x14ac:dyDescent="0.15">
      <c r="A17" s="167">
        <v>2034</v>
      </c>
      <c r="B17" s="168">
        <v>5</v>
      </c>
      <c r="C17" s="169">
        <v>5</v>
      </c>
      <c r="D17" s="170">
        <v>162500</v>
      </c>
      <c r="E17" s="171">
        <v>11</v>
      </c>
      <c r="F17" s="169">
        <v>10.934817239583333</v>
      </c>
      <c r="G17" s="172">
        <v>135141.49</v>
      </c>
      <c r="H17" s="168">
        <v>0</v>
      </c>
      <c r="I17" s="169">
        <v>0</v>
      </c>
      <c r="J17" s="170">
        <v>0</v>
      </c>
      <c r="K17" s="171">
        <v>0</v>
      </c>
      <c r="L17" s="169">
        <v>0</v>
      </c>
      <c r="M17" s="172">
        <v>0</v>
      </c>
      <c r="N17" s="168">
        <v>0</v>
      </c>
      <c r="O17" s="169">
        <v>0</v>
      </c>
      <c r="P17" s="170">
        <v>0</v>
      </c>
      <c r="Q17" s="171">
        <v>1</v>
      </c>
      <c r="R17" s="169">
        <v>0.01</v>
      </c>
      <c r="S17" s="172">
        <v>2165</v>
      </c>
      <c r="T17" s="173">
        <f>D17+G17+J17+M17+P17+S17</f>
        <v>299806.49</v>
      </c>
    </row>
    <row r="18" spans="1:20" ht="18" customHeight="1" x14ac:dyDescent="0.15">
      <c r="A18" s="167">
        <v>2035</v>
      </c>
      <c r="B18" s="168">
        <v>21</v>
      </c>
      <c r="C18" s="169">
        <v>20.45</v>
      </c>
      <c r="D18" s="170">
        <v>1105845</v>
      </c>
      <c r="E18" s="171">
        <v>5</v>
      </c>
      <c r="F18" s="169">
        <v>5</v>
      </c>
      <c r="G18" s="172">
        <v>60500</v>
      </c>
      <c r="H18" s="168">
        <v>1</v>
      </c>
      <c r="I18" s="169">
        <v>1</v>
      </c>
      <c r="J18" s="170">
        <v>7700</v>
      </c>
      <c r="K18" s="171">
        <v>0</v>
      </c>
      <c r="L18" s="169">
        <v>0</v>
      </c>
      <c r="M18" s="172">
        <v>0</v>
      </c>
      <c r="N18" s="168">
        <v>14</v>
      </c>
      <c r="O18" s="169">
        <v>14</v>
      </c>
      <c r="P18" s="170">
        <v>467300</v>
      </c>
      <c r="Q18" s="171">
        <v>0</v>
      </c>
      <c r="R18" s="169">
        <v>0</v>
      </c>
      <c r="S18" s="172">
        <v>0</v>
      </c>
      <c r="T18" s="173">
        <f>D18+G18+J18+M18+P18+S18</f>
        <v>1641345</v>
      </c>
    </row>
    <row r="19" spans="1:20" ht="18" customHeight="1" x14ac:dyDescent="0.15">
      <c r="A19" s="167">
        <v>2036</v>
      </c>
      <c r="B19" s="168">
        <v>45</v>
      </c>
      <c r="C19" s="169">
        <v>44.54372067708335</v>
      </c>
      <c r="D19" s="170">
        <v>3120699.75</v>
      </c>
      <c r="E19" s="171">
        <v>21</v>
      </c>
      <c r="F19" s="169">
        <v>20.45</v>
      </c>
      <c r="G19" s="172">
        <v>155525</v>
      </c>
      <c r="H19" s="168">
        <v>3</v>
      </c>
      <c r="I19" s="169">
        <v>1.9</v>
      </c>
      <c r="J19" s="170">
        <v>17785</v>
      </c>
      <c r="K19" s="171">
        <v>0</v>
      </c>
      <c r="L19" s="169">
        <v>0</v>
      </c>
      <c r="M19" s="172">
        <v>0</v>
      </c>
      <c r="N19" s="168">
        <v>7</v>
      </c>
      <c r="O19" s="169">
        <v>6.3</v>
      </c>
      <c r="P19" s="170">
        <v>189940</v>
      </c>
      <c r="Q19" s="171">
        <v>0</v>
      </c>
      <c r="R19" s="169">
        <v>0</v>
      </c>
      <c r="S19" s="172">
        <v>0</v>
      </c>
      <c r="T19" s="173">
        <f>D19+G19+J19+M19+P19+S19</f>
        <v>3483949.75</v>
      </c>
    </row>
    <row r="20" spans="1:20" ht="18" customHeight="1" x14ac:dyDescent="0.15">
      <c r="A20" s="167">
        <v>2037</v>
      </c>
      <c r="B20" s="168">
        <v>0</v>
      </c>
      <c r="C20" s="169">
        <v>0</v>
      </c>
      <c r="D20" s="170">
        <v>0</v>
      </c>
      <c r="E20" s="171">
        <v>45</v>
      </c>
      <c r="F20" s="169">
        <v>44.54372067708335</v>
      </c>
      <c r="G20" s="172">
        <v>319012.68999999994</v>
      </c>
      <c r="H20" s="168">
        <v>2</v>
      </c>
      <c r="I20" s="169">
        <v>2</v>
      </c>
      <c r="J20" s="170">
        <v>17900</v>
      </c>
      <c r="K20" s="171">
        <v>0</v>
      </c>
      <c r="L20" s="169">
        <v>0</v>
      </c>
      <c r="M20" s="172">
        <v>0</v>
      </c>
      <c r="N20" s="168">
        <v>22</v>
      </c>
      <c r="O20" s="169">
        <v>22</v>
      </c>
      <c r="P20" s="170">
        <v>716100</v>
      </c>
      <c r="Q20" s="171">
        <v>1</v>
      </c>
      <c r="R20" s="169">
        <v>0.01</v>
      </c>
      <c r="S20" s="172">
        <v>1787</v>
      </c>
      <c r="T20" s="173">
        <f>D20+G20+J20+M20+P20+S20</f>
        <v>1054799.69</v>
      </c>
    </row>
    <row r="21" spans="1:20" ht="18" customHeight="1" x14ac:dyDescent="0.15">
      <c r="A21" s="167">
        <v>2038</v>
      </c>
      <c r="B21" s="168">
        <v>12</v>
      </c>
      <c r="C21" s="169">
        <v>11.869634479166667</v>
      </c>
      <c r="D21" s="170">
        <v>700921.78</v>
      </c>
      <c r="E21" s="171">
        <v>0</v>
      </c>
      <c r="F21" s="169">
        <v>0</v>
      </c>
      <c r="G21" s="172">
        <v>0</v>
      </c>
      <c r="H21" s="168">
        <v>0</v>
      </c>
      <c r="I21" s="169">
        <v>0</v>
      </c>
      <c r="J21" s="170">
        <v>0</v>
      </c>
      <c r="K21" s="171">
        <v>0</v>
      </c>
      <c r="L21" s="169">
        <v>0</v>
      </c>
      <c r="M21" s="172">
        <v>0</v>
      </c>
      <c r="N21" s="168">
        <v>5</v>
      </c>
      <c r="O21" s="169">
        <v>4.3</v>
      </c>
      <c r="P21" s="170">
        <v>146540</v>
      </c>
      <c r="Q21" s="171">
        <v>0</v>
      </c>
      <c r="R21" s="169">
        <v>0</v>
      </c>
      <c r="S21" s="172">
        <v>0</v>
      </c>
      <c r="T21" s="173">
        <f>D21+G21+J21+M21+P21+S21</f>
        <v>847461.78</v>
      </c>
    </row>
    <row r="22" spans="1:20" ht="18" customHeight="1" x14ac:dyDescent="0.15">
      <c r="A22" s="167">
        <v>2039</v>
      </c>
      <c r="B22" s="168">
        <v>7</v>
      </c>
      <c r="C22" s="169">
        <v>6.8696344791666659</v>
      </c>
      <c r="D22" s="170">
        <v>667740.56999999995</v>
      </c>
      <c r="E22" s="171">
        <v>12</v>
      </c>
      <c r="F22" s="169">
        <v>11.869634479166667</v>
      </c>
      <c r="G22" s="172">
        <v>73696.34</v>
      </c>
      <c r="H22" s="168">
        <v>3</v>
      </c>
      <c r="I22" s="169">
        <v>2.7486433320000003</v>
      </c>
      <c r="J22" s="170">
        <v>26713.200000000001</v>
      </c>
      <c r="K22" s="171">
        <v>0</v>
      </c>
      <c r="L22" s="169">
        <v>0</v>
      </c>
      <c r="M22" s="172">
        <v>0</v>
      </c>
      <c r="N22" s="168">
        <v>9</v>
      </c>
      <c r="O22" s="169">
        <v>9</v>
      </c>
      <c r="P22" s="170">
        <v>317300</v>
      </c>
      <c r="Q22" s="171">
        <v>0</v>
      </c>
      <c r="R22" s="169">
        <v>0</v>
      </c>
      <c r="S22" s="172">
        <v>0</v>
      </c>
      <c r="T22" s="173">
        <f>D22+G22+J22+M22+P22+S22</f>
        <v>1085450.1099999999</v>
      </c>
    </row>
    <row r="23" spans="1:20" ht="18" customHeight="1" x14ac:dyDescent="0.15">
      <c r="A23" s="167">
        <v>2040</v>
      </c>
      <c r="B23" s="168">
        <v>8</v>
      </c>
      <c r="C23" s="169">
        <v>8</v>
      </c>
      <c r="D23" s="170">
        <v>429800</v>
      </c>
      <c r="E23" s="171">
        <v>7</v>
      </c>
      <c r="F23" s="169">
        <v>6.8696344791666659</v>
      </c>
      <c r="G23" s="172">
        <v>52782.979999999996</v>
      </c>
      <c r="H23" s="168">
        <v>2</v>
      </c>
      <c r="I23" s="169">
        <v>2</v>
      </c>
      <c r="J23" s="170">
        <v>16400</v>
      </c>
      <c r="K23" s="171">
        <v>0</v>
      </c>
      <c r="L23" s="169">
        <v>0</v>
      </c>
      <c r="M23" s="172">
        <v>0</v>
      </c>
      <c r="N23" s="168">
        <v>4</v>
      </c>
      <c r="O23" s="169">
        <v>4</v>
      </c>
      <c r="P23" s="170">
        <v>157900</v>
      </c>
      <c r="Q23" s="171">
        <v>1</v>
      </c>
      <c r="R23" s="169">
        <v>0.01</v>
      </c>
      <c r="S23" s="172">
        <v>4769</v>
      </c>
      <c r="T23" s="173">
        <f>D23+G23+J23+M23+P23+S23</f>
        <v>661651.98</v>
      </c>
    </row>
    <row r="24" spans="1:20" ht="18" customHeight="1" x14ac:dyDescent="0.15">
      <c r="A24" s="167">
        <v>2041</v>
      </c>
      <c r="B24" s="168">
        <v>3</v>
      </c>
      <c r="C24" s="169">
        <v>3</v>
      </c>
      <c r="D24" s="170">
        <v>398100</v>
      </c>
      <c r="E24" s="171">
        <v>8</v>
      </c>
      <c r="F24" s="169">
        <v>8</v>
      </c>
      <c r="G24" s="172">
        <v>74000</v>
      </c>
      <c r="H24" s="168">
        <v>2</v>
      </c>
      <c r="I24" s="169">
        <v>1.8743216660000002</v>
      </c>
      <c r="J24" s="170">
        <v>16692.95</v>
      </c>
      <c r="K24" s="171">
        <v>0</v>
      </c>
      <c r="L24" s="169">
        <v>0</v>
      </c>
      <c r="M24" s="172">
        <v>0</v>
      </c>
      <c r="N24" s="168">
        <v>1</v>
      </c>
      <c r="O24" s="169">
        <v>0.93481723958333318</v>
      </c>
      <c r="P24" s="170">
        <v>28792.37</v>
      </c>
      <c r="Q24" s="171">
        <v>0</v>
      </c>
      <c r="R24" s="169">
        <v>0</v>
      </c>
      <c r="S24" s="172">
        <v>0</v>
      </c>
      <c r="T24" s="173">
        <f>D24+G24+J24+M24+P24+S24</f>
        <v>517585.32</v>
      </c>
    </row>
    <row r="25" spans="1:20" ht="18" customHeight="1" x14ac:dyDescent="0.15">
      <c r="A25" s="167">
        <v>2042</v>
      </c>
      <c r="B25" s="168">
        <v>4</v>
      </c>
      <c r="C25" s="169">
        <v>4</v>
      </c>
      <c r="D25" s="170">
        <v>574200</v>
      </c>
      <c r="E25" s="171">
        <v>3</v>
      </c>
      <c r="F25" s="169">
        <v>3</v>
      </c>
      <c r="G25" s="172">
        <v>16500</v>
      </c>
      <c r="H25" s="168">
        <v>0</v>
      </c>
      <c r="I25" s="169">
        <v>0</v>
      </c>
      <c r="J25" s="170">
        <v>0</v>
      </c>
      <c r="K25" s="171">
        <v>0</v>
      </c>
      <c r="L25" s="169">
        <v>0</v>
      </c>
      <c r="M25" s="172">
        <v>0</v>
      </c>
      <c r="N25" s="168">
        <v>17</v>
      </c>
      <c r="O25" s="169">
        <v>16.3</v>
      </c>
      <c r="P25" s="170">
        <v>590150</v>
      </c>
      <c r="Q25" s="171">
        <v>0</v>
      </c>
      <c r="R25" s="169">
        <v>0</v>
      </c>
      <c r="S25" s="172">
        <v>0</v>
      </c>
      <c r="T25" s="173">
        <f>D25+G25+J25+M25+P25+S25</f>
        <v>1180850</v>
      </c>
    </row>
    <row r="26" spans="1:20" ht="18" customHeight="1" x14ac:dyDescent="0.15">
      <c r="A26" s="167">
        <v>2043</v>
      </c>
      <c r="B26" s="168">
        <v>7</v>
      </c>
      <c r="C26" s="169">
        <v>6.9348172395833334</v>
      </c>
      <c r="D26" s="170">
        <v>522895.24</v>
      </c>
      <c r="E26" s="171">
        <v>4</v>
      </c>
      <c r="F26" s="169">
        <v>4</v>
      </c>
      <c r="G26" s="172">
        <v>37000</v>
      </c>
      <c r="H26" s="168">
        <v>0</v>
      </c>
      <c r="I26" s="169">
        <v>0</v>
      </c>
      <c r="J26" s="170">
        <v>0</v>
      </c>
      <c r="K26" s="171">
        <v>0</v>
      </c>
      <c r="L26" s="169">
        <v>0</v>
      </c>
      <c r="M26" s="172">
        <v>0</v>
      </c>
      <c r="N26" s="168">
        <v>5</v>
      </c>
      <c r="O26" s="169">
        <v>5</v>
      </c>
      <c r="P26" s="170">
        <v>186400</v>
      </c>
      <c r="Q26" s="171">
        <v>0</v>
      </c>
      <c r="R26" s="169">
        <v>0</v>
      </c>
      <c r="S26" s="172">
        <v>0</v>
      </c>
      <c r="T26" s="173">
        <f>D26+G26+J26+M26+P26+S26</f>
        <v>746295.24</v>
      </c>
    </row>
    <row r="27" spans="1:20" ht="18" customHeight="1" x14ac:dyDescent="0.15">
      <c r="A27" s="167">
        <v>2044</v>
      </c>
      <c r="B27" s="168">
        <v>6</v>
      </c>
      <c r="C27" s="169">
        <v>6</v>
      </c>
      <c r="D27" s="170">
        <v>363500</v>
      </c>
      <c r="E27" s="171">
        <v>7</v>
      </c>
      <c r="F27" s="169">
        <v>6.9348172395833334</v>
      </c>
      <c r="G27" s="172">
        <v>38141.49</v>
      </c>
      <c r="H27" s="168">
        <v>0</v>
      </c>
      <c r="I27" s="169">
        <v>0</v>
      </c>
      <c r="J27" s="170">
        <v>0</v>
      </c>
      <c r="K27" s="171">
        <v>0</v>
      </c>
      <c r="L27" s="169">
        <v>0</v>
      </c>
      <c r="M27" s="172">
        <v>0</v>
      </c>
      <c r="N27" s="168">
        <v>3</v>
      </c>
      <c r="O27" s="169">
        <v>3</v>
      </c>
      <c r="P27" s="170">
        <v>115700</v>
      </c>
      <c r="Q27" s="171">
        <v>1</v>
      </c>
      <c r="R27" s="169">
        <v>0.01</v>
      </c>
      <c r="S27" s="172">
        <v>4680</v>
      </c>
      <c r="T27" s="173">
        <f>D27+G27+J27+M27+P27+S27</f>
        <v>522021.49</v>
      </c>
    </row>
    <row r="28" spans="1:20" ht="18" customHeight="1" x14ac:dyDescent="0.15">
      <c r="A28" s="167">
        <v>2045</v>
      </c>
      <c r="B28" s="168">
        <v>4</v>
      </c>
      <c r="C28" s="169">
        <v>3.934817239583333</v>
      </c>
      <c r="D28" s="170">
        <v>416288.72</v>
      </c>
      <c r="E28" s="171">
        <v>6</v>
      </c>
      <c r="F28" s="169">
        <v>6</v>
      </c>
      <c r="G28" s="172">
        <v>48000</v>
      </c>
      <c r="H28" s="168">
        <v>1</v>
      </c>
      <c r="I28" s="169">
        <v>0.87432166600000016</v>
      </c>
      <c r="J28" s="170">
        <v>7169.44</v>
      </c>
      <c r="K28" s="171">
        <v>0</v>
      </c>
      <c r="L28" s="169">
        <v>0</v>
      </c>
      <c r="M28" s="172">
        <v>0</v>
      </c>
      <c r="N28" s="168">
        <v>4</v>
      </c>
      <c r="O28" s="169">
        <v>3.45</v>
      </c>
      <c r="P28" s="170">
        <v>120360</v>
      </c>
      <c r="Q28" s="171">
        <v>0</v>
      </c>
      <c r="R28" s="169">
        <v>0</v>
      </c>
      <c r="S28" s="172">
        <v>0</v>
      </c>
      <c r="T28" s="173">
        <f>D28+G28+J28+M28+P28+S28</f>
        <v>591818.15999999992</v>
      </c>
    </row>
    <row r="29" spans="1:20" ht="18" customHeight="1" x14ac:dyDescent="0.15">
      <c r="A29" s="167">
        <v>2046</v>
      </c>
      <c r="B29" s="168">
        <v>7</v>
      </c>
      <c r="C29" s="169">
        <v>6.5</v>
      </c>
      <c r="D29" s="170">
        <v>578500</v>
      </c>
      <c r="E29" s="171">
        <v>4</v>
      </c>
      <c r="F29" s="169">
        <v>3.934817239583333</v>
      </c>
      <c r="G29" s="172">
        <v>35663.75</v>
      </c>
      <c r="H29" s="168">
        <v>0</v>
      </c>
      <c r="I29" s="169">
        <v>0</v>
      </c>
      <c r="J29" s="170">
        <v>0</v>
      </c>
      <c r="K29" s="171">
        <v>0</v>
      </c>
      <c r="L29" s="169">
        <v>0</v>
      </c>
      <c r="M29" s="172">
        <v>0</v>
      </c>
      <c r="N29" s="168">
        <v>5</v>
      </c>
      <c r="O29" s="169">
        <v>4.9348172395833334</v>
      </c>
      <c r="P29" s="170">
        <v>191110.02</v>
      </c>
      <c r="Q29" s="171">
        <v>1</v>
      </c>
      <c r="R29" s="169">
        <v>0.01</v>
      </c>
      <c r="S29" s="172">
        <v>4140</v>
      </c>
      <c r="T29" s="173">
        <f>D29+G29+J29+M29+P29+S29</f>
        <v>809413.77</v>
      </c>
    </row>
    <row r="30" spans="1:20" ht="18" customHeight="1" x14ac:dyDescent="0.15">
      <c r="A30" s="167">
        <v>2047</v>
      </c>
      <c r="B30" s="168">
        <v>7</v>
      </c>
      <c r="C30" s="169">
        <v>5.6666666000000001</v>
      </c>
      <c r="D30" s="170">
        <v>627633.33000000007</v>
      </c>
      <c r="E30" s="171">
        <v>7</v>
      </c>
      <c r="F30" s="169">
        <v>6.5</v>
      </c>
      <c r="G30" s="172">
        <v>59750</v>
      </c>
      <c r="H30" s="168">
        <v>2</v>
      </c>
      <c r="I30" s="169">
        <v>1.8743216660000002</v>
      </c>
      <c r="J30" s="170">
        <v>16332.279999999999</v>
      </c>
      <c r="K30" s="171">
        <v>0</v>
      </c>
      <c r="L30" s="169">
        <v>0</v>
      </c>
      <c r="M30" s="172">
        <v>0</v>
      </c>
      <c r="N30" s="168">
        <v>0</v>
      </c>
      <c r="O30" s="169">
        <v>0</v>
      </c>
      <c r="P30" s="170">
        <v>0</v>
      </c>
      <c r="Q30" s="171">
        <v>0</v>
      </c>
      <c r="R30" s="169">
        <v>0</v>
      </c>
      <c r="S30" s="172">
        <v>0</v>
      </c>
      <c r="T30" s="173">
        <f>D30+G30+J30+M30+P30+S30</f>
        <v>703715.6100000001</v>
      </c>
    </row>
    <row r="31" spans="1:20" ht="18" customHeight="1" thickBot="1" x14ac:dyDescent="0.2">
      <c r="A31" s="167">
        <v>2048</v>
      </c>
      <c r="B31" s="168">
        <v>3</v>
      </c>
      <c r="C31" s="169">
        <v>3</v>
      </c>
      <c r="D31" s="170">
        <v>257400</v>
      </c>
      <c r="E31" s="171">
        <v>7</v>
      </c>
      <c r="F31" s="169">
        <v>5.6666666000000001</v>
      </c>
      <c r="G31" s="172">
        <v>31166.66</v>
      </c>
      <c r="H31" s="168">
        <v>0</v>
      </c>
      <c r="I31" s="169">
        <v>0</v>
      </c>
      <c r="J31" s="170">
        <v>0</v>
      </c>
      <c r="K31" s="171">
        <v>0</v>
      </c>
      <c r="L31" s="169">
        <v>0</v>
      </c>
      <c r="M31" s="172">
        <v>0</v>
      </c>
      <c r="N31" s="168">
        <v>1</v>
      </c>
      <c r="O31" s="169">
        <v>0.93481723958333318</v>
      </c>
      <c r="P31" s="170">
        <v>35055.65</v>
      </c>
      <c r="Q31" s="171">
        <v>2</v>
      </c>
      <c r="R31" s="169">
        <v>0.02</v>
      </c>
      <c r="S31" s="172">
        <v>6548</v>
      </c>
      <c r="T31" s="173">
        <f>D31+G31+J31+M31+P31+S31</f>
        <v>330170.31</v>
      </c>
    </row>
    <row r="32" spans="1:20" ht="18" hidden="1" customHeight="1" outlineLevel="1" x14ac:dyDescent="0.15">
      <c r="A32" s="167">
        <v>2049</v>
      </c>
      <c r="B32" s="168">
        <v>4</v>
      </c>
      <c r="C32" s="169">
        <v>3.934817239583333</v>
      </c>
      <c r="D32" s="170">
        <v>150805.57</v>
      </c>
      <c r="E32" s="171">
        <v>3</v>
      </c>
      <c r="F32" s="169">
        <v>3</v>
      </c>
      <c r="G32" s="172">
        <v>31500</v>
      </c>
      <c r="H32" s="168">
        <v>1</v>
      </c>
      <c r="I32" s="169">
        <v>0.87432166600000016</v>
      </c>
      <c r="J32" s="170">
        <v>6732.28</v>
      </c>
      <c r="K32" s="171">
        <v>0</v>
      </c>
      <c r="L32" s="169">
        <v>0</v>
      </c>
      <c r="M32" s="172">
        <v>0</v>
      </c>
      <c r="N32" s="168">
        <v>1</v>
      </c>
      <c r="O32" s="169">
        <v>1</v>
      </c>
      <c r="P32" s="170">
        <v>38200</v>
      </c>
      <c r="Q32" s="171">
        <v>0</v>
      </c>
      <c r="R32" s="169">
        <v>0</v>
      </c>
      <c r="S32" s="172">
        <v>0</v>
      </c>
      <c r="T32" s="173">
        <f>D32+G32+J32+M32+P32+S32</f>
        <v>227237.85</v>
      </c>
    </row>
    <row r="33" spans="1:20" ht="18" hidden="1" customHeight="1" outlineLevel="1" x14ac:dyDescent="0.15">
      <c r="A33" s="167">
        <v>2050</v>
      </c>
      <c r="B33" s="168">
        <v>3</v>
      </c>
      <c r="C33" s="169">
        <v>3</v>
      </c>
      <c r="D33" s="170">
        <v>107900</v>
      </c>
      <c r="E33" s="171">
        <v>4</v>
      </c>
      <c r="F33" s="169">
        <v>3.934817239583333</v>
      </c>
      <c r="G33" s="172">
        <v>36641.49</v>
      </c>
      <c r="H33" s="168">
        <v>0</v>
      </c>
      <c r="I33" s="169">
        <v>0</v>
      </c>
      <c r="J33" s="170">
        <v>0</v>
      </c>
      <c r="K33" s="171">
        <v>0</v>
      </c>
      <c r="L33" s="169">
        <v>0</v>
      </c>
      <c r="M33" s="172">
        <v>0</v>
      </c>
      <c r="N33" s="168">
        <v>2</v>
      </c>
      <c r="O33" s="169">
        <v>2</v>
      </c>
      <c r="P33" s="170">
        <v>78900</v>
      </c>
      <c r="Q33" s="171">
        <v>0</v>
      </c>
      <c r="R33" s="169">
        <v>0</v>
      </c>
      <c r="S33" s="172">
        <v>0</v>
      </c>
      <c r="T33" s="173">
        <f>D33+G33+J33+M33+P33+S33</f>
        <v>223441.49</v>
      </c>
    </row>
    <row r="34" spans="1:20" ht="18" hidden="1" customHeight="1" outlineLevel="1" x14ac:dyDescent="0.15">
      <c r="A34" s="167">
        <v>2051</v>
      </c>
      <c r="B34" s="168">
        <v>3</v>
      </c>
      <c r="C34" s="169">
        <v>3</v>
      </c>
      <c r="D34" s="170">
        <v>253400</v>
      </c>
      <c r="E34" s="171">
        <v>3</v>
      </c>
      <c r="F34" s="169">
        <v>3</v>
      </c>
      <c r="G34" s="172">
        <v>31500</v>
      </c>
      <c r="H34" s="168">
        <v>0</v>
      </c>
      <c r="I34" s="169">
        <v>0</v>
      </c>
      <c r="J34" s="170">
        <v>0</v>
      </c>
      <c r="K34" s="171">
        <v>0</v>
      </c>
      <c r="L34" s="169">
        <v>0</v>
      </c>
      <c r="M34" s="172">
        <v>0</v>
      </c>
      <c r="N34" s="168">
        <v>0</v>
      </c>
      <c r="O34" s="169">
        <v>0</v>
      </c>
      <c r="P34" s="170">
        <v>0</v>
      </c>
      <c r="Q34" s="171">
        <v>0</v>
      </c>
      <c r="R34" s="169">
        <v>0</v>
      </c>
      <c r="S34" s="172">
        <v>0</v>
      </c>
      <c r="T34" s="173">
        <f>D34+G34+J34+M34+P34+S34</f>
        <v>284900</v>
      </c>
    </row>
    <row r="35" spans="1:20" ht="18" hidden="1" customHeight="1" outlineLevel="1" x14ac:dyDescent="0.15">
      <c r="A35" s="167">
        <v>2052</v>
      </c>
      <c r="B35" s="168">
        <v>2</v>
      </c>
      <c r="C35" s="169">
        <v>1.3333332999999998</v>
      </c>
      <c r="D35" s="170">
        <v>239466.66</v>
      </c>
      <c r="E35" s="171">
        <v>3</v>
      </c>
      <c r="F35" s="169">
        <v>3</v>
      </c>
      <c r="G35" s="172">
        <v>31500</v>
      </c>
      <c r="H35" s="168">
        <v>0</v>
      </c>
      <c r="I35" s="169">
        <v>0</v>
      </c>
      <c r="J35" s="170">
        <v>0</v>
      </c>
      <c r="K35" s="171">
        <v>0</v>
      </c>
      <c r="L35" s="169">
        <v>0</v>
      </c>
      <c r="M35" s="172">
        <v>0</v>
      </c>
      <c r="N35" s="168">
        <v>1</v>
      </c>
      <c r="O35" s="169">
        <v>1</v>
      </c>
      <c r="P35" s="170">
        <v>55600</v>
      </c>
      <c r="Q35" s="171">
        <v>0</v>
      </c>
      <c r="R35" s="169">
        <v>0</v>
      </c>
      <c r="S35" s="172">
        <v>0</v>
      </c>
      <c r="T35" s="173">
        <f>D35+G35+J35+M35+P35+S35</f>
        <v>326566.66000000003</v>
      </c>
    </row>
    <row r="36" spans="1:20" ht="18" hidden="1" customHeight="1" outlineLevel="1" x14ac:dyDescent="0.15">
      <c r="A36" s="167">
        <v>2053</v>
      </c>
      <c r="B36" s="168">
        <v>5</v>
      </c>
      <c r="C36" s="169">
        <v>4.3333332999999996</v>
      </c>
      <c r="D36" s="170">
        <v>301300</v>
      </c>
      <c r="E36" s="171">
        <v>2</v>
      </c>
      <c r="F36" s="169">
        <v>1.3333332999999998</v>
      </c>
      <c r="G36" s="172">
        <v>22333.33</v>
      </c>
      <c r="H36" s="168">
        <v>0</v>
      </c>
      <c r="I36" s="169">
        <v>0</v>
      </c>
      <c r="J36" s="170">
        <v>0</v>
      </c>
      <c r="K36" s="171">
        <v>0</v>
      </c>
      <c r="L36" s="169">
        <v>0</v>
      </c>
      <c r="M36" s="172">
        <v>0</v>
      </c>
      <c r="N36" s="168">
        <v>0</v>
      </c>
      <c r="O36" s="169">
        <v>0</v>
      </c>
      <c r="P36" s="170">
        <v>0</v>
      </c>
      <c r="Q36" s="171">
        <v>0</v>
      </c>
      <c r="R36" s="169">
        <v>0</v>
      </c>
      <c r="S36" s="172">
        <v>0</v>
      </c>
      <c r="T36" s="173">
        <f>D36+G36+J36+M36+P36+S36</f>
        <v>323633.33</v>
      </c>
    </row>
    <row r="37" spans="1:20" ht="18" hidden="1" customHeight="1" outlineLevel="1" x14ac:dyDescent="0.15">
      <c r="A37" s="167">
        <v>2054</v>
      </c>
      <c r="B37" s="168">
        <v>3</v>
      </c>
      <c r="C37" s="169">
        <v>2.934817239583333</v>
      </c>
      <c r="D37" s="170">
        <v>255634.03</v>
      </c>
      <c r="E37" s="171">
        <v>5</v>
      </c>
      <c r="F37" s="169">
        <v>4.3333332999999996</v>
      </c>
      <c r="G37" s="172">
        <v>73833.33</v>
      </c>
      <c r="H37" s="168">
        <v>1</v>
      </c>
      <c r="I37" s="169">
        <v>0.87432166600000016</v>
      </c>
      <c r="J37" s="170">
        <v>8131.19</v>
      </c>
      <c r="K37" s="171">
        <v>0</v>
      </c>
      <c r="L37" s="169">
        <v>0</v>
      </c>
      <c r="M37" s="172">
        <v>0</v>
      </c>
      <c r="N37" s="168">
        <v>1</v>
      </c>
      <c r="O37" s="169">
        <v>1</v>
      </c>
      <c r="P37" s="170">
        <v>43200</v>
      </c>
      <c r="Q37" s="171">
        <v>1</v>
      </c>
      <c r="R37" s="169">
        <v>0.01</v>
      </c>
      <c r="S37" s="172">
        <v>2129</v>
      </c>
      <c r="T37" s="173">
        <f>D37+G37+J37+M37+P37+S37</f>
        <v>382927.55</v>
      </c>
    </row>
    <row r="38" spans="1:20" ht="18" hidden="1" customHeight="1" outlineLevel="1" x14ac:dyDescent="0.15">
      <c r="A38" s="167">
        <v>2055</v>
      </c>
      <c r="B38" s="168">
        <v>0</v>
      </c>
      <c r="C38" s="169">
        <v>0</v>
      </c>
      <c r="D38" s="170">
        <v>0</v>
      </c>
      <c r="E38" s="171">
        <v>3</v>
      </c>
      <c r="F38" s="169">
        <v>2.934817239583333</v>
      </c>
      <c r="G38" s="172">
        <v>60163.75</v>
      </c>
      <c r="H38" s="168">
        <v>2</v>
      </c>
      <c r="I38" s="169">
        <v>1.7486433320000003</v>
      </c>
      <c r="J38" s="170">
        <v>15825.23</v>
      </c>
      <c r="K38" s="171">
        <v>0</v>
      </c>
      <c r="L38" s="169">
        <v>0</v>
      </c>
      <c r="M38" s="172">
        <v>0</v>
      </c>
      <c r="N38" s="168">
        <v>1</v>
      </c>
      <c r="O38" s="169">
        <v>0.93481723958333318</v>
      </c>
      <c r="P38" s="170">
        <v>45058.19</v>
      </c>
      <c r="Q38" s="171">
        <v>0</v>
      </c>
      <c r="R38" s="169">
        <v>0</v>
      </c>
      <c r="S38" s="172">
        <v>0</v>
      </c>
      <c r="T38" s="173">
        <f>D38+G38+J38+M38+P38+S38</f>
        <v>121047.17</v>
      </c>
    </row>
    <row r="39" spans="1:20" ht="18" hidden="1" customHeight="1" outlineLevel="1" x14ac:dyDescent="0.15">
      <c r="A39" s="167">
        <v>2056</v>
      </c>
      <c r="B39" s="168">
        <v>1</v>
      </c>
      <c r="C39" s="169">
        <v>1</v>
      </c>
      <c r="D39" s="170">
        <v>39300</v>
      </c>
      <c r="E39" s="171">
        <v>0</v>
      </c>
      <c r="F39" s="169">
        <v>0</v>
      </c>
      <c r="G39" s="172">
        <v>0</v>
      </c>
      <c r="H39" s="168">
        <v>0</v>
      </c>
      <c r="I39" s="169">
        <v>0</v>
      </c>
      <c r="J39" s="170">
        <v>0</v>
      </c>
      <c r="K39" s="171">
        <v>0</v>
      </c>
      <c r="L39" s="169">
        <v>0</v>
      </c>
      <c r="M39" s="172">
        <v>0</v>
      </c>
      <c r="N39" s="168">
        <v>2</v>
      </c>
      <c r="O39" s="169">
        <v>2</v>
      </c>
      <c r="P39" s="170">
        <v>83200</v>
      </c>
      <c r="Q39" s="171">
        <v>2</v>
      </c>
      <c r="R39" s="169">
        <v>0.02</v>
      </c>
      <c r="S39" s="172">
        <v>3655</v>
      </c>
      <c r="T39" s="173">
        <f>D39+G39+J39+M39+P39+S39</f>
        <v>126155</v>
      </c>
    </row>
    <row r="40" spans="1:20" ht="18" hidden="1" customHeight="1" outlineLevel="1" x14ac:dyDescent="0.15">
      <c r="A40" s="167">
        <v>2057</v>
      </c>
      <c r="B40" s="168">
        <v>1</v>
      </c>
      <c r="C40" s="169">
        <v>1</v>
      </c>
      <c r="D40" s="170">
        <v>39300</v>
      </c>
      <c r="E40" s="171">
        <v>1</v>
      </c>
      <c r="F40" s="169">
        <v>1</v>
      </c>
      <c r="G40" s="172">
        <v>20500</v>
      </c>
      <c r="H40" s="168">
        <v>2</v>
      </c>
      <c r="I40" s="169">
        <v>1.7486433320000003</v>
      </c>
      <c r="J40" s="170">
        <v>22120.34</v>
      </c>
      <c r="K40" s="171">
        <v>1</v>
      </c>
      <c r="L40" s="169">
        <v>0.87432166600000016</v>
      </c>
      <c r="M40" s="172">
        <v>43716.08</v>
      </c>
      <c r="N40" s="168">
        <v>0</v>
      </c>
      <c r="O40" s="169">
        <v>0</v>
      </c>
      <c r="P40" s="170">
        <v>0</v>
      </c>
      <c r="Q40" s="171">
        <v>0</v>
      </c>
      <c r="R40" s="169">
        <v>0</v>
      </c>
      <c r="S40" s="172">
        <v>0</v>
      </c>
      <c r="T40" s="173">
        <f>D40+G40+J40+M40+P40+S40</f>
        <v>125636.42</v>
      </c>
    </row>
    <row r="41" spans="1:20" ht="18" hidden="1" customHeight="1" outlineLevel="1" x14ac:dyDescent="0.15">
      <c r="A41" s="167">
        <v>2058</v>
      </c>
      <c r="B41" s="168">
        <v>1</v>
      </c>
      <c r="C41" s="169">
        <v>0.5</v>
      </c>
      <c r="D41" s="170">
        <v>58900</v>
      </c>
      <c r="E41" s="171">
        <v>1</v>
      </c>
      <c r="F41" s="169">
        <v>1</v>
      </c>
      <c r="G41" s="172">
        <v>5500</v>
      </c>
      <c r="H41" s="168">
        <v>3</v>
      </c>
      <c r="I41" s="169">
        <v>2.6229649980000005</v>
      </c>
      <c r="J41" s="170">
        <v>24918.18</v>
      </c>
      <c r="K41" s="171">
        <v>0</v>
      </c>
      <c r="L41" s="169">
        <v>0</v>
      </c>
      <c r="M41" s="172">
        <v>0</v>
      </c>
      <c r="N41" s="168">
        <v>1</v>
      </c>
      <c r="O41" s="169">
        <v>1</v>
      </c>
      <c r="P41" s="170">
        <v>58100</v>
      </c>
      <c r="Q41" s="171">
        <v>1</v>
      </c>
      <c r="R41" s="169">
        <v>0.01</v>
      </c>
      <c r="S41" s="172">
        <v>4572</v>
      </c>
      <c r="T41" s="173">
        <f>D41+G41+J41+M41+P41+S41</f>
        <v>151990.18</v>
      </c>
    </row>
    <row r="42" spans="1:20" ht="18" hidden="1" customHeight="1" outlineLevel="1" x14ac:dyDescent="0.15">
      <c r="A42" s="167">
        <v>2059</v>
      </c>
      <c r="B42" s="168">
        <v>1</v>
      </c>
      <c r="C42" s="169">
        <v>1</v>
      </c>
      <c r="D42" s="170">
        <v>33600</v>
      </c>
      <c r="E42" s="171">
        <v>1</v>
      </c>
      <c r="F42" s="169">
        <v>0.5</v>
      </c>
      <c r="G42" s="172">
        <v>2750</v>
      </c>
      <c r="H42" s="168">
        <v>1</v>
      </c>
      <c r="I42" s="169">
        <v>0.87432166600000016</v>
      </c>
      <c r="J42" s="170">
        <v>7169.44</v>
      </c>
      <c r="K42" s="171">
        <v>0</v>
      </c>
      <c r="L42" s="169">
        <v>0</v>
      </c>
      <c r="M42" s="172">
        <v>0</v>
      </c>
      <c r="N42" s="168">
        <v>1</v>
      </c>
      <c r="O42" s="169">
        <v>1</v>
      </c>
      <c r="P42" s="170">
        <v>35800</v>
      </c>
      <c r="Q42" s="171">
        <v>0</v>
      </c>
      <c r="R42" s="169">
        <v>0</v>
      </c>
      <c r="S42" s="172">
        <v>0</v>
      </c>
      <c r="T42" s="173">
        <f>D42+G42+J42+M42+P42+S42</f>
        <v>79319.44</v>
      </c>
    </row>
    <row r="43" spans="1:20" ht="18" hidden="1" customHeight="1" outlineLevel="1" x14ac:dyDescent="0.15">
      <c r="A43" s="167">
        <v>2060</v>
      </c>
      <c r="B43" s="168">
        <v>2</v>
      </c>
      <c r="C43" s="169">
        <v>1.934817239583333</v>
      </c>
      <c r="D43" s="170">
        <v>188695.24</v>
      </c>
      <c r="E43" s="171">
        <v>1</v>
      </c>
      <c r="F43" s="169">
        <v>1</v>
      </c>
      <c r="G43" s="172">
        <v>20500</v>
      </c>
      <c r="H43" s="168">
        <v>0</v>
      </c>
      <c r="I43" s="169">
        <v>0</v>
      </c>
      <c r="J43" s="170">
        <v>0</v>
      </c>
      <c r="K43" s="171">
        <v>0</v>
      </c>
      <c r="L43" s="169">
        <v>0</v>
      </c>
      <c r="M43" s="172">
        <v>0</v>
      </c>
      <c r="N43" s="168">
        <v>1</v>
      </c>
      <c r="O43" s="169">
        <v>1</v>
      </c>
      <c r="P43" s="170">
        <v>39700</v>
      </c>
      <c r="Q43" s="171">
        <v>0</v>
      </c>
      <c r="R43" s="169">
        <v>0</v>
      </c>
      <c r="S43" s="172">
        <v>0</v>
      </c>
      <c r="T43" s="173">
        <f>D43+G43+J43+M43+P43+S43</f>
        <v>248895.24</v>
      </c>
    </row>
    <row r="44" spans="1:20" ht="18" hidden="1" customHeight="1" outlineLevel="1" x14ac:dyDescent="0.15">
      <c r="A44" s="167">
        <v>2061</v>
      </c>
      <c r="B44" s="168">
        <v>1</v>
      </c>
      <c r="C44" s="169">
        <v>0.5</v>
      </c>
      <c r="D44" s="170">
        <v>49100</v>
      </c>
      <c r="E44" s="171">
        <v>2</v>
      </c>
      <c r="F44" s="169">
        <v>1.934817239583333</v>
      </c>
      <c r="G44" s="172">
        <v>19641.489999999998</v>
      </c>
      <c r="H44" s="168">
        <v>1</v>
      </c>
      <c r="I44" s="169">
        <v>1</v>
      </c>
      <c r="J44" s="170">
        <v>7700</v>
      </c>
      <c r="K44" s="171">
        <v>0</v>
      </c>
      <c r="L44" s="169">
        <v>0</v>
      </c>
      <c r="M44" s="172">
        <v>0</v>
      </c>
      <c r="N44" s="168">
        <v>1</v>
      </c>
      <c r="O44" s="169">
        <v>1</v>
      </c>
      <c r="P44" s="170">
        <v>25000</v>
      </c>
      <c r="Q44" s="171">
        <v>1</v>
      </c>
      <c r="R44" s="169">
        <v>0.01</v>
      </c>
      <c r="S44" s="172">
        <v>1778</v>
      </c>
      <c r="T44" s="173">
        <f>D44+G44+J44+M44+P44+S44</f>
        <v>103219.48999999999</v>
      </c>
    </row>
    <row r="45" spans="1:20" ht="18" hidden="1" customHeight="1" outlineLevel="1" x14ac:dyDescent="0.15">
      <c r="A45" s="167">
        <v>2062</v>
      </c>
      <c r="B45" s="168">
        <v>2</v>
      </c>
      <c r="C45" s="169">
        <v>1.934817239583333</v>
      </c>
      <c r="D45" s="170">
        <v>254752.95</v>
      </c>
      <c r="E45" s="171">
        <v>1</v>
      </c>
      <c r="F45" s="169">
        <v>0.5</v>
      </c>
      <c r="G45" s="172">
        <v>2750</v>
      </c>
      <c r="H45" s="168">
        <v>2</v>
      </c>
      <c r="I45" s="169">
        <v>1</v>
      </c>
      <c r="J45" s="170">
        <v>9050</v>
      </c>
      <c r="K45" s="171">
        <v>0</v>
      </c>
      <c r="L45" s="169">
        <v>0</v>
      </c>
      <c r="M45" s="172">
        <v>0</v>
      </c>
      <c r="N45" s="168">
        <v>1</v>
      </c>
      <c r="O45" s="169">
        <v>1</v>
      </c>
      <c r="P45" s="170">
        <v>48200</v>
      </c>
      <c r="Q45" s="171">
        <v>0</v>
      </c>
      <c r="R45" s="169">
        <v>0</v>
      </c>
      <c r="S45" s="172">
        <v>0</v>
      </c>
      <c r="T45" s="173">
        <f>D45+G45+J45+M45+P45+S45</f>
        <v>314752.95</v>
      </c>
    </row>
    <row r="46" spans="1:20" ht="18" hidden="1" customHeight="1" outlineLevel="1" x14ac:dyDescent="0.15">
      <c r="A46" s="167">
        <v>2063</v>
      </c>
      <c r="B46" s="168">
        <v>1</v>
      </c>
      <c r="C46" s="169">
        <v>0.93481723958333318</v>
      </c>
      <c r="D46" s="170">
        <v>36738.32</v>
      </c>
      <c r="E46" s="171">
        <v>2</v>
      </c>
      <c r="F46" s="169">
        <v>1.934817239583333</v>
      </c>
      <c r="G46" s="172">
        <v>10641.49</v>
      </c>
      <c r="H46" s="168">
        <v>0</v>
      </c>
      <c r="I46" s="169">
        <v>0</v>
      </c>
      <c r="J46" s="170">
        <v>0</v>
      </c>
      <c r="K46" s="171">
        <v>0</v>
      </c>
      <c r="L46" s="169">
        <v>0</v>
      </c>
      <c r="M46" s="172">
        <v>0</v>
      </c>
      <c r="N46" s="168">
        <v>4</v>
      </c>
      <c r="O46" s="169">
        <v>3.3333333000000001</v>
      </c>
      <c r="P46" s="170">
        <v>242366.66999999998</v>
      </c>
      <c r="Q46" s="171">
        <v>0</v>
      </c>
      <c r="R46" s="169">
        <v>0</v>
      </c>
      <c r="S46" s="172">
        <v>0</v>
      </c>
      <c r="T46" s="173">
        <f>D46+G46+J46+M46+P46+S46</f>
        <v>289746.48</v>
      </c>
    </row>
    <row r="47" spans="1:20" ht="18" hidden="1" customHeight="1" outlineLevel="1" x14ac:dyDescent="0.15">
      <c r="A47" s="167">
        <v>2064</v>
      </c>
      <c r="B47" s="168">
        <v>0</v>
      </c>
      <c r="C47" s="169">
        <v>0</v>
      </c>
      <c r="D47" s="170">
        <v>0</v>
      </c>
      <c r="E47" s="171">
        <v>1</v>
      </c>
      <c r="F47" s="169">
        <v>0.93481723958333318</v>
      </c>
      <c r="G47" s="172">
        <v>19163.75</v>
      </c>
      <c r="H47" s="168">
        <v>0</v>
      </c>
      <c r="I47" s="169">
        <v>0</v>
      </c>
      <c r="J47" s="170">
        <v>0</v>
      </c>
      <c r="K47" s="171">
        <v>0</v>
      </c>
      <c r="L47" s="169">
        <v>0</v>
      </c>
      <c r="M47" s="172">
        <v>0</v>
      </c>
      <c r="N47" s="168">
        <v>3</v>
      </c>
      <c r="O47" s="169">
        <v>2.934817239583333</v>
      </c>
      <c r="P47" s="170">
        <v>165392.37</v>
      </c>
      <c r="Q47" s="171">
        <v>0</v>
      </c>
      <c r="R47" s="169">
        <v>0</v>
      </c>
      <c r="S47" s="172">
        <v>0</v>
      </c>
      <c r="T47" s="173">
        <f>D47+G47+J47+M47+P47+S47</f>
        <v>184556.12</v>
      </c>
    </row>
    <row r="48" spans="1:20" ht="18" hidden="1" customHeight="1" outlineLevel="1" x14ac:dyDescent="0.15">
      <c r="A48" s="167">
        <v>2065</v>
      </c>
      <c r="B48" s="168">
        <v>2</v>
      </c>
      <c r="C48" s="169">
        <v>1.934817239583333</v>
      </c>
      <c r="D48" s="170">
        <v>253244.2</v>
      </c>
      <c r="E48" s="171">
        <v>0</v>
      </c>
      <c r="F48" s="169">
        <v>0</v>
      </c>
      <c r="G48" s="172">
        <v>0</v>
      </c>
      <c r="H48" s="168">
        <v>0</v>
      </c>
      <c r="I48" s="169">
        <v>0</v>
      </c>
      <c r="J48" s="170">
        <v>0</v>
      </c>
      <c r="K48" s="171">
        <v>0</v>
      </c>
      <c r="L48" s="169">
        <v>0</v>
      </c>
      <c r="M48" s="172">
        <v>0</v>
      </c>
      <c r="N48" s="168">
        <v>0</v>
      </c>
      <c r="O48" s="169">
        <v>0</v>
      </c>
      <c r="P48" s="170">
        <v>0</v>
      </c>
      <c r="Q48" s="171">
        <v>0</v>
      </c>
      <c r="R48" s="169">
        <v>0</v>
      </c>
      <c r="S48" s="172">
        <v>0</v>
      </c>
      <c r="T48" s="173">
        <f>D48+G48+J48+M48+P48+S48</f>
        <v>253244.2</v>
      </c>
    </row>
    <row r="49" spans="1:20" ht="18" hidden="1" customHeight="1" outlineLevel="1" x14ac:dyDescent="0.15">
      <c r="A49" s="167">
        <v>2066</v>
      </c>
      <c r="B49" s="168">
        <v>3</v>
      </c>
      <c r="C49" s="169">
        <v>3</v>
      </c>
      <c r="D49" s="170">
        <v>390900</v>
      </c>
      <c r="E49" s="171">
        <v>2</v>
      </c>
      <c r="F49" s="169">
        <v>1.934817239583333</v>
      </c>
      <c r="G49" s="172">
        <v>24663.75</v>
      </c>
      <c r="H49" s="168">
        <v>3</v>
      </c>
      <c r="I49" s="169">
        <v>2.6229649980000005</v>
      </c>
      <c r="J49" s="170">
        <v>24918.18</v>
      </c>
      <c r="K49" s="171">
        <v>0</v>
      </c>
      <c r="L49" s="169">
        <v>0</v>
      </c>
      <c r="M49" s="172">
        <v>0</v>
      </c>
      <c r="N49" s="168">
        <v>1</v>
      </c>
      <c r="O49" s="169">
        <v>1</v>
      </c>
      <c r="P49" s="170">
        <v>35800</v>
      </c>
      <c r="Q49" s="171">
        <v>0</v>
      </c>
      <c r="R49" s="169">
        <v>0</v>
      </c>
      <c r="S49" s="172">
        <v>0</v>
      </c>
      <c r="T49" s="173">
        <f>D49+G49+J49+M49+P49+S49</f>
        <v>476281.93</v>
      </c>
    </row>
    <row r="50" spans="1:20" ht="18" hidden="1" customHeight="1" outlineLevel="1" x14ac:dyDescent="0.15">
      <c r="A50" s="167">
        <v>2067</v>
      </c>
      <c r="B50" s="168">
        <v>1</v>
      </c>
      <c r="C50" s="169">
        <v>1</v>
      </c>
      <c r="D50" s="170">
        <v>40900</v>
      </c>
      <c r="E50" s="171">
        <v>3</v>
      </c>
      <c r="F50" s="169">
        <v>3</v>
      </c>
      <c r="G50" s="172">
        <v>16500</v>
      </c>
      <c r="H50" s="168">
        <v>0</v>
      </c>
      <c r="I50" s="169">
        <v>0</v>
      </c>
      <c r="J50" s="170">
        <v>0</v>
      </c>
      <c r="K50" s="171">
        <v>0</v>
      </c>
      <c r="L50" s="169">
        <v>0</v>
      </c>
      <c r="M50" s="172">
        <v>0</v>
      </c>
      <c r="N50" s="168">
        <v>0</v>
      </c>
      <c r="O50" s="169">
        <v>0</v>
      </c>
      <c r="P50" s="170">
        <v>0</v>
      </c>
      <c r="Q50" s="171">
        <v>0</v>
      </c>
      <c r="R50" s="169">
        <v>0</v>
      </c>
      <c r="S50" s="172">
        <v>0</v>
      </c>
      <c r="T50" s="173">
        <f>D50+G50+J50+M50+P50+S50</f>
        <v>57400</v>
      </c>
    </row>
    <row r="51" spans="1:20" ht="18" hidden="1" customHeight="1" outlineLevel="1" x14ac:dyDescent="0.15">
      <c r="A51" s="167">
        <v>2068</v>
      </c>
      <c r="B51" s="168">
        <v>3</v>
      </c>
      <c r="C51" s="169">
        <v>3</v>
      </c>
      <c r="D51" s="170">
        <v>540200</v>
      </c>
      <c r="E51" s="171">
        <v>1</v>
      </c>
      <c r="F51" s="169">
        <v>1</v>
      </c>
      <c r="G51" s="172">
        <v>20500</v>
      </c>
      <c r="H51" s="168">
        <v>0</v>
      </c>
      <c r="I51" s="169">
        <v>0</v>
      </c>
      <c r="J51" s="170">
        <v>0</v>
      </c>
      <c r="K51" s="171">
        <v>0</v>
      </c>
      <c r="L51" s="169">
        <v>0</v>
      </c>
      <c r="M51" s="172">
        <v>0</v>
      </c>
      <c r="N51" s="168">
        <v>0</v>
      </c>
      <c r="O51" s="169">
        <v>0</v>
      </c>
      <c r="P51" s="170">
        <v>0</v>
      </c>
      <c r="Q51" s="171">
        <v>0</v>
      </c>
      <c r="R51" s="169">
        <v>0</v>
      </c>
      <c r="S51" s="172">
        <v>0</v>
      </c>
      <c r="T51" s="173">
        <f>D51+G51+J51+M51+P51+S51</f>
        <v>560700</v>
      </c>
    </row>
    <row r="52" spans="1:20" ht="18" hidden="1" customHeight="1" outlineLevel="1" x14ac:dyDescent="0.15">
      <c r="A52" s="167">
        <v>2069</v>
      </c>
      <c r="B52" s="168">
        <v>0</v>
      </c>
      <c r="C52" s="169">
        <v>0</v>
      </c>
      <c r="D52" s="170">
        <v>0</v>
      </c>
      <c r="E52" s="171">
        <v>3</v>
      </c>
      <c r="F52" s="169">
        <v>3</v>
      </c>
      <c r="G52" s="172">
        <v>61500</v>
      </c>
      <c r="H52" s="168">
        <v>0</v>
      </c>
      <c r="I52" s="169">
        <v>0</v>
      </c>
      <c r="J52" s="170">
        <v>0</v>
      </c>
      <c r="K52" s="171">
        <v>0</v>
      </c>
      <c r="L52" s="169">
        <v>0</v>
      </c>
      <c r="M52" s="172">
        <v>0</v>
      </c>
      <c r="N52" s="168">
        <v>1</v>
      </c>
      <c r="O52" s="169">
        <v>1</v>
      </c>
      <c r="P52" s="170">
        <v>30800</v>
      </c>
      <c r="Q52" s="171">
        <v>0</v>
      </c>
      <c r="R52" s="169">
        <v>0</v>
      </c>
      <c r="S52" s="172">
        <v>0</v>
      </c>
      <c r="T52" s="173">
        <f>D52+G52+J52+M52+P52+S52</f>
        <v>92300</v>
      </c>
    </row>
    <row r="53" spans="1:20" ht="18" hidden="1" customHeight="1" outlineLevel="1" x14ac:dyDescent="0.15">
      <c r="A53" s="167">
        <v>2070</v>
      </c>
      <c r="B53" s="168">
        <v>0</v>
      </c>
      <c r="C53" s="169">
        <v>0</v>
      </c>
      <c r="D53" s="170">
        <v>0</v>
      </c>
      <c r="E53" s="171">
        <v>0</v>
      </c>
      <c r="F53" s="169">
        <v>0</v>
      </c>
      <c r="G53" s="172">
        <v>0</v>
      </c>
      <c r="H53" s="168">
        <v>0</v>
      </c>
      <c r="I53" s="169">
        <v>0</v>
      </c>
      <c r="J53" s="170">
        <v>0</v>
      </c>
      <c r="K53" s="171">
        <v>0</v>
      </c>
      <c r="L53" s="169">
        <v>0</v>
      </c>
      <c r="M53" s="172">
        <v>0</v>
      </c>
      <c r="N53" s="168">
        <v>1</v>
      </c>
      <c r="O53" s="169">
        <v>1</v>
      </c>
      <c r="P53" s="170">
        <v>30800</v>
      </c>
      <c r="Q53" s="171">
        <v>1</v>
      </c>
      <c r="R53" s="169">
        <v>0.01</v>
      </c>
      <c r="S53" s="172">
        <v>1994</v>
      </c>
      <c r="T53" s="173">
        <f>D53+G53+J53+M53+P53+S53</f>
        <v>32794</v>
      </c>
    </row>
    <row r="54" spans="1:20" ht="18" hidden="1" customHeight="1" outlineLevel="1" x14ac:dyDescent="0.15">
      <c r="A54" s="167">
        <v>2071</v>
      </c>
      <c r="B54" s="168">
        <v>1</v>
      </c>
      <c r="C54" s="169">
        <v>1</v>
      </c>
      <c r="D54" s="170">
        <v>178500</v>
      </c>
      <c r="E54" s="171">
        <v>0</v>
      </c>
      <c r="F54" s="169">
        <v>0</v>
      </c>
      <c r="G54" s="172">
        <v>0</v>
      </c>
      <c r="H54" s="168">
        <v>0</v>
      </c>
      <c r="I54" s="169">
        <v>0</v>
      </c>
      <c r="J54" s="170">
        <v>0</v>
      </c>
      <c r="K54" s="171">
        <v>0</v>
      </c>
      <c r="L54" s="169">
        <v>0</v>
      </c>
      <c r="M54" s="172">
        <v>0</v>
      </c>
      <c r="N54" s="168">
        <v>0</v>
      </c>
      <c r="O54" s="169">
        <v>0</v>
      </c>
      <c r="P54" s="170">
        <v>0</v>
      </c>
      <c r="Q54" s="171">
        <v>0</v>
      </c>
      <c r="R54" s="169">
        <v>0</v>
      </c>
      <c r="S54" s="172">
        <v>0</v>
      </c>
      <c r="T54" s="173">
        <f>D54+G54+J54+M54+P54+S54</f>
        <v>178500</v>
      </c>
    </row>
    <row r="55" spans="1:20" ht="18" hidden="1" customHeight="1" outlineLevel="1" x14ac:dyDescent="0.15">
      <c r="A55" s="167">
        <v>2072</v>
      </c>
      <c r="B55" s="168">
        <v>1</v>
      </c>
      <c r="C55" s="169">
        <v>1</v>
      </c>
      <c r="D55" s="170">
        <v>36400</v>
      </c>
      <c r="E55" s="171">
        <v>1</v>
      </c>
      <c r="F55" s="169">
        <v>1</v>
      </c>
      <c r="G55" s="172">
        <v>20500</v>
      </c>
      <c r="H55" s="168">
        <v>0</v>
      </c>
      <c r="I55" s="169">
        <v>0</v>
      </c>
      <c r="J55" s="170">
        <v>0</v>
      </c>
      <c r="K55" s="171">
        <v>0</v>
      </c>
      <c r="L55" s="169">
        <v>0</v>
      </c>
      <c r="M55" s="172">
        <v>0</v>
      </c>
      <c r="N55" s="168">
        <v>0</v>
      </c>
      <c r="O55" s="169">
        <v>0</v>
      </c>
      <c r="P55" s="170">
        <v>0</v>
      </c>
      <c r="Q55" s="171">
        <v>0</v>
      </c>
      <c r="R55" s="169">
        <v>0</v>
      </c>
      <c r="S55" s="172">
        <v>0</v>
      </c>
      <c r="T55" s="173">
        <f>D55+G55+J55+M55+P55+S55</f>
        <v>56900</v>
      </c>
    </row>
    <row r="56" spans="1:20" ht="18" hidden="1" customHeight="1" outlineLevel="1" x14ac:dyDescent="0.15">
      <c r="A56" s="167">
        <v>2073</v>
      </c>
      <c r="B56" s="168">
        <v>0</v>
      </c>
      <c r="C56" s="169">
        <v>0</v>
      </c>
      <c r="D56" s="170">
        <v>0</v>
      </c>
      <c r="E56" s="171">
        <v>1</v>
      </c>
      <c r="F56" s="169">
        <v>1</v>
      </c>
      <c r="G56" s="172">
        <v>20500</v>
      </c>
      <c r="H56" s="168">
        <v>0</v>
      </c>
      <c r="I56" s="169">
        <v>0</v>
      </c>
      <c r="J56" s="170">
        <v>0</v>
      </c>
      <c r="K56" s="171">
        <v>0</v>
      </c>
      <c r="L56" s="169">
        <v>0</v>
      </c>
      <c r="M56" s="172">
        <v>0</v>
      </c>
      <c r="N56" s="168">
        <v>1</v>
      </c>
      <c r="O56" s="169">
        <v>0.93481723958333318</v>
      </c>
      <c r="P56" s="170">
        <v>28792.37</v>
      </c>
      <c r="Q56" s="171">
        <v>0</v>
      </c>
      <c r="R56" s="169">
        <v>0</v>
      </c>
      <c r="S56" s="172">
        <v>0</v>
      </c>
      <c r="T56" s="173">
        <f>D56+G56+J56+M56+P56+S56</f>
        <v>49292.369999999995</v>
      </c>
    </row>
    <row r="57" spans="1:20" ht="18" hidden="1" customHeight="1" outlineLevel="1" x14ac:dyDescent="0.15">
      <c r="A57" s="167">
        <v>2074</v>
      </c>
      <c r="B57" s="168">
        <v>0</v>
      </c>
      <c r="C57" s="169">
        <v>0</v>
      </c>
      <c r="D57" s="170">
        <v>0</v>
      </c>
      <c r="E57" s="171">
        <v>0</v>
      </c>
      <c r="F57" s="169">
        <v>0</v>
      </c>
      <c r="G57" s="172">
        <v>0</v>
      </c>
      <c r="H57" s="168">
        <v>2</v>
      </c>
      <c r="I57" s="169">
        <v>1.7486433320000003</v>
      </c>
      <c r="J57" s="170">
        <v>18185.900000000001</v>
      </c>
      <c r="K57" s="171">
        <v>0</v>
      </c>
      <c r="L57" s="169">
        <v>0</v>
      </c>
      <c r="M57" s="172">
        <v>0</v>
      </c>
      <c r="N57" s="168">
        <v>0</v>
      </c>
      <c r="O57" s="169">
        <v>0</v>
      </c>
      <c r="P57" s="170">
        <v>0</v>
      </c>
      <c r="Q57" s="171">
        <v>0</v>
      </c>
      <c r="R57" s="169">
        <v>0</v>
      </c>
      <c r="S57" s="172">
        <v>0</v>
      </c>
      <c r="T57" s="173">
        <f>D57+G57+J57+M57+P57+S57</f>
        <v>18185.900000000001</v>
      </c>
    </row>
    <row r="58" spans="1:20" ht="18" hidden="1" customHeight="1" outlineLevel="1" x14ac:dyDescent="0.15">
      <c r="A58" s="167">
        <v>2075</v>
      </c>
      <c r="B58" s="168">
        <v>0</v>
      </c>
      <c r="C58" s="169">
        <v>0</v>
      </c>
      <c r="D58" s="170">
        <v>0</v>
      </c>
      <c r="E58" s="171">
        <v>0</v>
      </c>
      <c r="F58" s="169">
        <v>0</v>
      </c>
      <c r="G58" s="172">
        <v>0</v>
      </c>
      <c r="H58" s="168">
        <v>0</v>
      </c>
      <c r="I58" s="169">
        <v>0</v>
      </c>
      <c r="J58" s="170">
        <v>0</v>
      </c>
      <c r="K58" s="171">
        <v>0</v>
      </c>
      <c r="L58" s="169">
        <v>0</v>
      </c>
      <c r="M58" s="172">
        <v>0</v>
      </c>
      <c r="N58" s="168">
        <v>1</v>
      </c>
      <c r="O58" s="169">
        <v>0.93481723958333318</v>
      </c>
      <c r="P58" s="170">
        <v>28792.37</v>
      </c>
      <c r="Q58" s="171">
        <v>1</v>
      </c>
      <c r="R58" s="169">
        <v>0.01</v>
      </c>
      <c r="S58" s="172">
        <v>5094</v>
      </c>
      <c r="T58" s="173">
        <f>D58+G58+J58+M58+P58+S58</f>
        <v>33886.369999999995</v>
      </c>
    </row>
    <row r="59" spans="1:20" ht="18" hidden="1" customHeight="1" outlineLevel="1" x14ac:dyDescent="0.15">
      <c r="A59" s="167">
        <v>2076</v>
      </c>
      <c r="B59" s="168">
        <v>0</v>
      </c>
      <c r="C59" s="169">
        <v>0</v>
      </c>
      <c r="D59" s="170">
        <v>0</v>
      </c>
      <c r="E59" s="171">
        <v>0</v>
      </c>
      <c r="F59" s="169">
        <v>0</v>
      </c>
      <c r="G59" s="172">
        <v>0</v>
      </c>
      <c r="H59" s="168">
        <v>0</v>
      </c>
      <c r="I59" s="169">
        <v>0</v>
      </c>
      <c r="J59" s="170">
        <v>0</v>
      </c>
      <c r="K59" s="171">
        <v>0</v>
      </c>
      <c r="L59" s="169">
        <v>0</v>
      </c>
      <c r="M59" s="172">
        <v>0</v>
      </c>
      <c r="N59" s="168">
        <v>0</v>
      </c>
      <c r="O59" s="169">
        <v>0</v>
      </c>
      <c r="P59" s="170">
        <v>0</v>
      </c>
      <c r="Q59" s="171">
        <v>0</v>
      </c>
      <c r="R59" s="169">
        <v>0</v>
      </c>
      <c r="S59" s="172">
        <v>0</v>
      </c>
      <c r="T59" s="173">
        <f>D59+G59+J59+M59+P59+S59</f>
        <v>0</v>
      </c>
    </row>
    <row r="60" spans="1:20" ht="18" hidden="1" customHeight="1" outlineLevel="1" x14ac:dyDescent="0.15">
      <c r="A60" s="167">
        <v>2077</v>
      </c>
      <c r="B60" s="168">
        <v>1</v>
      </c>
      <c r="C60" s="169">
        <v>1</v>
      </c>
      <c r="D60" s="170">
        <v>36400</v>
      </c>
      <c r="E60" s="171">
        <v>0</v>
      </c>
      <c r="F60" s="169">
        <v>0</v>
      </c>
      <c r="G60" s="172">
        <v>0</v>
      </c>
      <c r="H60" s="168">
        <v>0</v>
      </c>
      <c r="I60" s="169">
        <v>0</v>
      </c>
      <c r="J60" s="170">
        <v>0</v>
      </c>
      <c r="K60" s="171">
        <v>0</v>
      </c>
      <c r="L60" s="169">
        <v>0</v>
      </c>
      <c r="M60" s="172">
        <v>0</v>
      </c>
      <c r="N60" s="168">
        <v>1</v>
      </c>
      <c r="O60" s="169">
        <v>1</v>
      </c>
      <c r="P60" s="170">
        <v>48200</v>
      </c>
      <c r="Q60" s="171">
        <v>0</v>
      </c>
      <c r="R60" s="169">
        <v>0</v>
      </c>
      <c r="S60" s="172">
        <v>0</v>
      </c>
      <c r="T60" s="173">
        <f>D60+G60+J60+M60+P60+S60</f>
        <v>84600</v>
      </c>
    </row>
    <row r="61" spans="1:20" ht="18" hidden="1" customHeight="1" outlineLevel="1" x14ac:dyDescent="0.15">
      <c r="A61" s="167">
        <v>2078</v>
      </c>
      <c r="B61" s="168">
        <v>0</v>
      </c>
      <c r="C61" s="169">
        <v>0</v>
      </c>
      <c r="D61" s="170">
        <v>0</v>
      </c>
      <c r="E61" s="171">
        <v>1</v>
      </c>
      <c r="F61" s="169">
        <v>1</v>
      </c>
      <c r="G61" s="172">
        <v>20500</v>
      </c>
      <c r="H61" s="168">
        <v>1</v>
      </c>
      <c r="I61" s="169">
        <v>1</v>
      </c>
      <c r="J61" s="170">
        <v>7700</v>
      </c>
      <c r="K61" s="171">
        <v>0</v>
      </c>
      <c r="L61" s="169">
        <v>0</v>
      </c>
      <c r="M61" s="172">
        <v>0</v>
      </c>
      <c r="N61" s="168">
        <v>3</v>
      </c>
      <c r="O61" s="169">
        <v>3</v>
      </c>
      <c r="P61" s="170">
        <v>137100</v>
      </c>
      <c r="Q61" s="171">
        <v>0</v>
      </c>
      <c r="R61" s="169">
        <v>0</v>
      </c>
      <c r="S61" s="172">
        <v>0</v>
      </c>
      <c r="T61" s="173">
        <f>D61+G61+J61+M61+P61+S61</f>
        <v>165300</v>
      </c>
    </row>
    <row r="62" spans="1:20" ht="18" hidden="1" customHeight="1" outlineLevel="1" x14ac:dyDescent="0.15">
      <c r="A62" s="167">
        <v>2079</v>
      </c>
      <c r="B62" s="168">
        <v>0</v>
      </c>
      <c r="C62" s="169">
        <v>0</v>
      </c>
      <c r="D62" s="170">
        <v>0</v>
      </c>
      <c r="E62" s="171">
        <v>0</v>
      </c>
      <c r="F62" s="169">
        <v>0</v>
      </c>
      <c r="G62" s="172">
        <v>0</v>
      </c>
      <c r="H62" s="168">
        <v>0</v>
      </c>
      <c r="I62" s="169">
        <v>0</v>
      </c>
      <c r="J62" s="170">
        <v>0</v>
      </c>
      <c r="K62" s="171">
        <v>0</v>
      </c>
      <c r="L62" s="169">
        <v>0</v>
      </c>
      <c r="M62" s="172">
        <v>0</v>
      </c>
      <c r="N62" s="168">
        <v>0</v>
      </c>
      <c r="O62" s="169">
        <v>0</v>
      </c>
      <c r="P62" s="170">
        <v>0</v>
      </c>
      <c r="Q62" s="171">
        <v>0</v>
      </c>
      <c r="R62" s="169">
        <v>0</v>
      </c>
      <c r="S62" s="172">
        <v>0</v>
      </c>
      <c r="T62" s="173">
        <f>D62+G62+J62+M62+P62+S62</f>
        <v>0</v>
      </c>
    </row>
    <row r="63" spans="1:20" ht="18" hidden="1" customHeight="1" outlineLevel="1" x14ac:dyDescent="0.15">
      <c r="A63" s="167">
        <v>2080</v>
      </c>
      <c r="B63" s="168">
        <v>0</v>
      </c>
      <c r="C63" s="169">
        <v>0</v>
      </c>
      <c r="D63" s="170">
        <v>0</v>
      </c>
      <c r="E63" s="171">
        <v>0</v>
      </c>
      <c r="F63" s="169">
        <v>0</v>
      </c>
      <c r="G63" s="172">
        <v>0</v>
      </c>
      <c r="H63" s="168">
        <v>0</v>
      </c>
      <c r="I63" s="169">
        <v>0</v>
      </c>
      <c r="J63" s="170">
        <v>0</v>
      </c>
      <c r="K63" s="171">
        <v>0</v>
      </c>
      <c r="L63" s="169">
        <v>0</v>
      </c>
      <c r="M63" s="172">
        <v>0</v>
      </c>
      <c r="N63" s="168">
        <v>0</v>
      </c>
      <c r="O63" s="169">
        <v>0</v>
      </c>
      <c r="P63" s="170">
        <v>0</v>
      </c>
      <c r="Q63" s="171">
        <v>0</v>
      </c>
      <c r="R63" s="169">
        <v>0</v>
      </c>
      <c r="S63" s="172">
        <v>0</v>
      </c>
      <c r="T63" s="173">
        <f>D63+G63+J63+M63+P63+S63</f>
        <v>0</v>
      </c>
    </row>
    <row r="64" spans="1:20" ht="18" hidden="1" customHeight="1" outlineLevel="1" x14ac:dyDescent="0.15">
      <c r="A64" s="167">
        <v>2081</v>
      </c>
      <c r="B64" s="168">
        <v>0</v>
      </c>
      <c r="C64" s="169">
        <v>0</v>
      </c>
      <c r="D64" s="170">
        <v>0</v>
      </c>
      <c r="E64" s="171">
        <v>0</v>
      </c>
      <c r="F64" s="169">
        <v>0</v>
      </c>
      <c r="G64" s="172">
        <v>0</v>
      </c>
      <c r="H64" s="168">
        <v>0</v>
      </c>
      <c r="I64" s="169">
        <v>0</v>
      </c>
      <c r="J64" s="170">
        <v>0</v>
      </c>
      <c r="K64" s="171">
        <v>0</v>
      </c>
      <c r="L64" s="169">
        <v>0</v>
      </c>
      <c r="M64" s="172">
        <v>0</v>
      </c>
      <c r="N64" s="168">
        <v>1</v>
      </c>
      <c r="O64" s="169">
        <v>1</v>
      </c>
      <c r="P64" s="170">
        <v>38200</v>
      </c>
      <c r="Q64" s="171">
        <v>0</v>
      </c>
      <c r="R64" s="169">
        <v>0</v>
      </c>
      <c r="S64" s="172">
        <v>0</v>
      </c>
      <c r="T64" s="173">
        <f>D64+G64+J64+M64+P64+S64</f>
        <v>38200</v>
      </c>
    </row>
    <row r="65" spans="1:20" ht="18" hidden="1" customHeight="1" outlineLevel="1" x14ac:dyDescent="0.15">
      <c r="A65" s="167">
        <v>2082</v>
      </c>
      <c r="B65" s="168">
        <v>0</v>
      </c>
      <c r="C65" s="169">
        <v>0</v>
      </c>
      <c r="D65" s="170">
        <v>0</v>
      </c>
      <c r="E65" s="171">
        <v>0</v>
      </c>
      <c r="F65" s="169">
        <v>0</v>
      </c>
      <c r="G65" s="172">
        <v>0</v>
      </c>
      <c r="H65" s="168">
        <v>0</v>
      </c>
      <c r="I65" s="169">
        <v>0</v>
      </c>
      <c r="J65" s="170">
        <v>0</v>
      </c>
      <c r="K65" s="171">
        <v>0</v>
      </c>
      <c r="L65" s="169">
        <v>0</v>
      </c>
      <c r="M65" s="172">
        <v>0</v>
      </c>
      <c r="N65" s="168">
        <v>1</v>
      </c>
      <c r="O65" s="169">
        <v>1</v>
      </c>
      <c r="P65" s="170">
        <v>38200</v>
      </c>
      <c r="Q65" s="171">
        <v>0</v>
      </c>
      <c r="R65" s="169">
        <v>0</v>
      </c>
      <c r="S65" s="172">
        <v>0</v>
      </c>
      <c r="T65" s="173">
        <f>D65+G65+J65+M65+P65+S65</f>
        <v>38200</v>
      </c>
    </row>
    <row r="66" spans="1:20" ht="18" hidden="1" customHeight="1" outlineLevel="1" x14ac:dyDescent="0.15">
      <c r="A66" s="167">
        <v>2083</v>
      </c>
      <c r="B66" s="168">
        <v>0</v>
      </c>
      <c r="C66" s="169">
        <v>0</v>
      </c>
      <c r="D66" s="170">
        <v>0</v>
      </c>
      <c r="E66" s="171">
        <v>0</v>
      </c>
      <c r="F66" s="169">
        <v>0</v>
      </c>
      <c r="G66" s="172">
        <v>0</v>
      </c>
      <c r="H66" s="168">
        <v>0</v>
      </c>
      <c r="I66" s="169">
        <v>0</v>
      </c>
      <c r="J66" s="170">
        <v>0</v>
      </c>
      <c r="K66" s="171">
        <v>0</v>
      </c>
      <c r="L66" s="169">
        <v>0</v>
      </c>
      <c r="M66" s="172">
        <v>0</v>
      </c>
      <c r="N66" s="168">
        <v>0</v>
      </c>
      <c r="O66" s="169">
        <v>0</v>
      </c>
      <c r="P66" s="170">
        <v>0</v>
      </c>
      <c r="Q66" s="171">
        <v>0</v>
      </c>
      <c r="R66" s="169">
        <v>0</v>
      </c>
      <c r="S66" s="172">
        <v>0</v>
      </c>
      <c r="T66" s="173">
        <f>D66+G66+J66+M66+P66+S66</f>
        <v>0</v>
      </c>
    </row>
    <row r="67" spans="1:20" ht="18" hidden="1" customHeight="1" outlineLevel="1" x14ac:dyDescent="0.15">
      <c r="A67" s="167">
        <v>2084</v>
      </c>
      <c r="B67" s="168">
        <v>1</v>
      </c>
      <c r="C67" s="169">
        <v>1</v>
      </c>
      <c r="D67" s="170">
        <v>22100</v>
      </c>
      <c r="E67" s="171">
        <v>0</v>
      </c>
      <c r="F67" s="169">
        <v>0</v>
      </c>
      <c r="G67" s="172">
        <v>0</v>
      </c>
      <c r="H67" s="168">
        <v>0</v>
      </c>
      <c r="I67" s="169">
        <v>0</v>
      </c>
      <c r="J67" s="170">
        <v>0</v>
      </c>
      <c r="K67" s="171">
        <v>0</v>
      </c>
      <c r="L67" s="169">
        <v>0</v>
      </c>
      <c r="M67" s="172">
        <v>0</v>
      </c>
      <c r="N67" s="168">
        <v>0</v>
      </c>
      <c r="O67" s="169">
        <v>0</v>
      </c>
      <c r="P67" s="170">
        <v>0</v>
      </c>
      <c r="Q67" s="171">
        <v>0</v>
      </c>
      <c r="R67" s="169">
        <v>0</v>
      </c>
      <c r="S67" s="172">
        <v>0</v>
      </c>
      <c r="T67" s="173">
        <f>D67+G67+J67+M67+P67+S67</f>
        <v>22100</v>
      </c>
    </row>
    <row r="68" spans="1:20" ht="18" hidden="1" customHeight="1" outlineLevel="1" x14ac:dyDescent="0.15">
      <c r="A68" s="167">
        <v>2085</v>
      </c>
      <c r="B68" s="168">
        <v>0</v>
      </c>
      <c r="C68" s="169">
        <v>0</v>
      </c>
      <c r="D68" s="170">
        <v>0</v>
      </c>
      <c r="E68" s="171">
        <v>1</v>
      </c>
      <c r="F68" s="169">
        <v>1</v>
      </c>
      <c r="G68" s="172">
        <v>14500</v>
      </c>
      <c r="H68" s="168">
        <v>1</v>
      </c>
      <c r="I68" s="169">
        <v>1</v>
      </c>
      <c r="J68" s="170">
        <v>11800</v>
      </c>
      <c r="K68" s="171">
        <v>0</v>
      </c>
      <c r="L68" s="169">
        <v>0</v>
      </c>
      <c r="M68" s="172">
        <v>0</v>
      </c>
      <c r="N68" s="168">
        <v>0</v>
      </c>
      <c r="O68" s="169">
        <v>0</v>
      </c>
      <c r="P68" s="170">
        <v>0</v>
      </c>
      <c r="Q68" s="171">
        <v>0</v>
      </c>
      <c r="R68" s="169">
        <v>0</v>
      </c>
      <c r="S68" s="172">
        <v>0</v>
      </c>
      <c r="T68" s="173">
        <f>D68+G68+J68+M68+P68+S68</f>
        <v>26300</v>
      </c>
    </row>
    <row r="69" spans="1:20" ht="18" hidden="1" customHeight="1" outlineLevel="1" x14ac:dyDescent="0.15">
      <c r="A69" s="167">
        <v>2086</v>
      </c>
      <c r="B69" s="168">
        <v>0</v>
      </c>
      <c r="C69" s="169">
        <v>0</v>
      </c>
      <c r="D69" s="170">
        <v>0</v>
      </c>
      <c r="E69" s="171">
        <v>0</v>
      </c>
      <c r="F69" s="169">
        <v>0</v>
      </c>
      <c r="G69" s="172">
        <v>0</v>
      </c>
      <c r="H69" s="168">
        <v>0</v>
      </c>
      <c r="I69" s="169">
        <v>0</v>
      </c>
      <c r="J69" s="170">
        <v>0</v>
      </c>
      <c r="K69" s="171">
        <v>0</v>
      </c>
      <c r="L69" s="169">
        <v>0</v>
      </c>
      <c r="M69" s="172">
        <v>0</v>
      </c>
      <c r="N69" s="168">
        <v>0</v>
      </c>
      <c r="O69" s="169">
        <v>0</v>
      </c>
      <c r="P69" s="170">
        <v>0</v>
      </c>
      <c r="Q69" s="171">
        <v>0</v>
      </c>
      <c r="R69" s="169">
        <v>0</v>
      </c>
      <c r="S69" s="172">
        <v>0</v>
      </c>
      <c r="T69" s="173">
        <f>D69+G69+J69+M69+P69+S69</f>
        <v>0</v>
      </c>
    </row>
    <row r="70" spans="1:20" ht="18" hidden="1" customHeight="1" outlineLevel="1" x14ac:dyDescent="0.15">
      <c r="A70" s="167">
        <v>2087</v>
      </c>
      <c r="B70" s="168">
        <v>0</v>
      </c>
      <c r="C70" s="169">
        <v>0</v>
      </c>
      <c r="D70" s="170">
        <v>0</v>
      </c>
      <c r="E70" s="171">
        <v>0</v>
      </c>
      <c r="F70" s="169">
        <v>0</v>
      </c>
      <c r="G70" s="172">
        <v>0</v>
      </c>
      <c r="H70" s="168">
        <v>0</v>
      </c>
      <c r="I70" s="169">
        <v>0</v>
      </c>
      <c r="J70" s="170">
        <v>0</v>
      </c>
      <c r="K70" s="171">
        <v>0</v>
      </c>
      <c r="L70" s="169">
        <v>0</v>
      </c>
      <c r="M70" s="172">
        <v>0</v>
      </c>
      <c r="N70" s="168">
        <v>1</v>
      </c>
      <c r="O70" s="169">
        <v>1</v>
      </c>
      <c r="P70" s="170">
        <v>30800</v>
      </c>
      <c r="Q70" s="171">
        <v>0</v>
      </c>
      <c r="R70" s="169">
        <v>0</v>
      </c>
      <c r="S70" s="172">
        <v>0</v>
      </c>
      <c r="T70" s="173">
        <f>D70+G70+J70+M70+P70+S70</f>
        <v>30800</v>
      </c>
    </row>
    <row r="71" spans="1:20" ht="18" hidden="1" customHeight="1" outlineLevel="1" x14ac:dyDescent="0.15">
      <c r="A71" s="167">
        <v>2088</v>
      </c>
      <c r="B71" s="168">
        <v>0</v>
      </c>
      <c r="C71" s="169">
        <v>0</v>
      </c>
      <c r="D71" s="170">
        <v>0</v>
      </c>
      <c r="E71" s="171">
        <v>0</v>
      </c>
      <c r="F71" s="169">
        <v>0</v>
      </c>
      <c r="G71" s="172">
        <v>0</v>
      </c>
      <c r="H71" s="168">
        <v>0</v>
      </c>
      <c r="I71" s="169">
        <v>0</v>
      </c>
      <c r="J71" s="170">
        <v>0</v>
      </c>
      <c r="K71" s="171">
        <v>0</v>
      </c>
      <c r="L71" s="169">
        <v>0</v>
      </c>
      <c r="M71" s="172">
        <v>0</v>
      </c>
      <c r="N71" s="168">
        <v>0</v>
      </c>
      <c r="O71" s="169">
        <v>0</v>
      </c>
      <c r="P71" s="170">
        <v>0</v>
      </c>
      <c r="Q71" s="171">
        <v>0</v>
      </c>
      <c r="R71" s="169">
        <v>0</v>
      </c>
      <c r="S71" s="172">
        <v>0</v>
      </c>
      <c r="T71" s="173">
        <f>D71+G71+J71+M71+P71+S71</f>
        <v>0</v>
      </c>
    </row>
    <row r="72" spans="1:20" ht="18" hidden="1" customHeight="1" outlineLevel="1" x14ac:dyDescent="0.15">
      <c r="A72" s="167">
        <v>2089</v>
      </c>
      <c r="B72" s="168">
        <v>1</v>
      </c>
      <c r="C72" s="169">
        <v>1</v>
      </c>
      <c r="D72" s="170">
        <v>37900</v>
      </c>
      <c r="E72" s="171">
        <v>0</v>
      </c>
      <c r="F72" s="169">
        <v>0</v>
      </c>
      <c r="G72" s="172">
        <v>0</v>
      </c>
      <c r="H72" s="168">
        <v>0</v>
      </c>
      <c r="I72" s="169">
        <v>0</v>
      </c>
      <c r="J72" s="170">
        <v>0</v>
      </c>
      <c r="K72" s="171">
        <v>0</v>
      </c>
      <c r="L72" s="169">
        <v>0</v>
      </c>
      <c r="M72" s="172">
        <v>0</v>
      </c>
      <c r="N72" s="168">
        <v>0</v>
      </c>
      <c r="O72" s="169">
        <v>0</v>
      </c>
      <c r="P72" s="170">
        <v>0</v>
      </c>
      <c r="Q72" s="171">
        <v>0</v>
      </c>
      <c r="R72" s="169">
        <v>0</v>
      </c>
      <c r="S72" s="172">
        <v>0</v>
      </c>
      <c r="T72" s="173">
        <f>D72+G72+J72+M72+P72+S72</f>
        <v>37900</v>
      </c>
    </row>
    <row r="73" spans="1:20" ht="18" hidden="1" customHeight="1" outlineLevel="1" x14ac:dyDescent="0.15">
      <c r="A73" s="167">
        <v>2090</v>
      </c>
      <c r="B73" s="168">
        <v>0</v>
      </c>
      <c r="C73" s="169">
        <v>0</v>
      </c>
      <c r="D73" s="170">
        <v>0</v>
      </c>
      <c r="E73" s="171">
        <v>1</v>
      </c>
      <c r="F73" s="169">
        <v>1</v>
      </c>
      <c r="G73" s="172">
        <v>20500</v>
      </c>
      <c r="H73" s="168">
        <v>0</v>
      </c>
      <c r="I73" s="169">
        <v>0</v>
      </c>
      <c r="J73" s="170">
        <v>0</v>
      </c>
      <c r="K73" s="171">
        <v>0</v>
      </c>
      <c r="L73" s="169">
        <v>0</v>
      </c>
      <c r="M73" s="172">
        <v>0</v>
      </c>
      <c r="N73" s="168">
        <v>0</v>
      </c>
      <c r="O73" s="169">
        <v>0</v>
      </c>
      <c r="P73" s="170">
        <v>0</v>
      </c>
      <c r="Q73" s="171">
        <v>1</v>
      </c>
      <c r="R73" s="169">
        <v>0.01</v>
      </c>
      <c r="S73" s="172">
        <v>5148</v>
      </c>
      <c r="T73" s="173">
        <f>D73+G73+J73+M73+P73+S73</f>
        <v>25648</v>
      </c>
    </row>
    <row r="74" spans="1:20" ht="18" hidden="1" customHeight="1" outlineLevel="1" x14ac:dyDescent="0.15">
      <c r="A74" s="167">
        <v>2091</v>
      </c>
      <c r="B74" s="168">
        <v>1</v>
      </c>
      <c r="C74" s="169">
        <v>0.33333329999999994</v>
      </c>
      <c r="D74" s="170">
        <v>59966.66</v>
      </c>
      <c r="E74" s="171">
        <v>0</v>
      </c>
      <c r="F74" s="169">
        <v>0</v>
      </c>
      <c r="G74" s="172">
        <v>0</v>
      </c>
      <c r="H74" s="168">
        <v>0</v>
      </c>
      <c r="I74" s="169">
        <v>0</v>
      </c>
      <c r="J74" s="170">
        <v>0</v>
      </c>
      <c r="K74" s="171">
        <v>0</v>
      </c>
      <c r="L74" s="169">
        <v>0</v>
      </c>
      <c r="M74" s="172">
        <v>0</v>
      </c>
      <c r="N74" s="168">
        <v>0</v>
      </c>
      <c r="O74" s="169">
        <v>0</v>
      </c>
      <c r="P74" s="170">
        <v>0</v>
      </c>
      <c r="Q74" s="171">
        <v>1</v>
      </c>
      <c r="R74" s="169">
        <v>0.01</v>
      </c>
      <c r="S74" s="172">
        <v>6312</v>
      </c>
      <c r="T74" s="173">
        <f>D74+G74+J74+M74+P74+S74</f>
        <v>66278.66</v>
      </c>
    </row>
    <row r="75" spans="1:20" ht="18" hidden="1" customHeight="1" outlineLevel="1" x14ac:dyDescent="0.15">
      <c r="A75" s="167">
        <v>2092</v>
      </c>
      <c r="B75" s="168">
        <v>0</v>
      </c>
      <c r="C75" s="169">
        <v>0</v>
      </c>
      <c r="D75" s="170">
        <v>0</v>
      </c>
      <c r="E75" s="171">
        <v>1</v>
      </c>
      <c r="F75" s="169">
        <v>0.33333329999999994</v>
      </c>
      <c r="G75" s="172">
        <v>6833.33</v>
      </c>
      <c r="H75" s="168">
        <v>3</v>
      </c>
      <c r="I75" s="169">
        <v>1.5409882660000001</v>
      </c>
      <c r="J75" s="170">
        <v>15256.33</v>
      </c>
      <c r="K75" s="171">
        <v>0</v>
      </c>
      <c r="L75" s="169">
        <v>0</v>
      </c>
      <c r="M75" s="172">
        <v>0</v>
      </c>
      <c r="N75" s="168">
        <v>0</v>
      </c>
      <c r="O75" s="169">
        <v>0</v>
      </c>
      <c r="P75" s="170">
        <v>0</v>
      </c>
      <c r="Q75" s="171">
        <v>0</v>
      </c>
      <c r="R75" s="169">
        <v>0</v>
      </c>
      <c r="S75" s="172">
        <v>0</v>
      </c>
      <c r="T75" s="173">
        <f>D75+G75+J75+M75+P75+S75</f>
        <v>22089.66</v>
      </c>
    </row>
    <row r="76" spans="1:20" ht="18" hidden="1" customHeight="1" outlineLevel="1" x14ac:dyDescent="0.15">
      <c r="A76" s="167">
        <v>2093</v>
      </c>
      <c r="B76" s="168">
        <v>0</v>
      </c>
      <c r="C76" s="169">
        <v>0</v>
      </c>
      <c r="D76" s="170">
        <v>0</v>
      </c>
      <c r="E76" s="171">
        <v>0</v>
      </c>
      <c r="F76" s="169">
        <v>0</v>
      </c>
      <c r="G76" s="172">
        <v>0</v>
      </c>
      <c r="H76" s="168">
        <v>0</v>
      </c>
      <c r="I76" s="169">
        <v>0</v>
      </c>
      <c r="J76" s="170">
        <v>0</v>
      </c>
      <c r="K76" s="171">
        <v>0</v>
      </c>
      <c r="L76" s="169">
        <v>0</v>
      </c>
      <c r="M76" s="172">
        <v>0</v>
      </c>
      <c r="N76" s="168">
        <v>0</v>
      </c>
      <c r="O76" s="169">
        <v>0</v>
      </c>
      <c r="P76" s="170">
        <v>0</v>
      </c>
      <c r="Q76" s="171">
        <v>1</v>
      </c>
      <c r="R76" s="169">
        <v>0.01</v>
      </c>
      <c r="S76" s="172">
        <v>2201</v>
      </c>
      <c r="T76" s="173">
        <f>D76+G76+J76+M76+P76+S76</f>
        <v>2201</v>
      </c>
    </row>
    <row r="77" spans="1:20" ht="18" hidden="1" customHeight="1" outlineLevel="1" x14ac:dyDescent="0.15">
      <c r="A77" s="167">
        <v>2094</v>
      </c>
      <c r="B77" s="168">
        <v>0</v>
      </c>
      <c r="C77" s="169">
        <v>0</v>
      </c>
      <c r="D77" s="170">
        <v>0</v>
      </c>
      <c r="E77" s="171">
        <v>0</v>
      </c>
      <c r="F77" s="169">
        <v>0</v>
      </c>
      <c r="G77" s="172">
        <v>0</v>
      </c>
      <c r="H77" s="168">
        <v>1</v>
      </c>
      <c r="I77" s="169">
        <v>0.87432166600000016</v>
      </c>
      <c r="J77" s="170">
        <v>7169.44</v>
      </c>
      <c r="K77" s="171">
        <v>0</v>
      </c>
      <c r="L77" s="169">
        <v>0</v>
      </c>
      <c r="M77" s="172">
        <v>0</v>
      </c>
      <c r="N77" s="168">
        <v>1</v>
      </c>
      <c r="O77" s="169">
        <v>1</v>
      </c>
      <c r="P77" s="170">
        <v>30800</v>
      </c>
      <c r="Q77" s="171">
        <v>0</v>
      </c>
      <c r="R77" s="169">
        <v>0</v>
      </c>
      <c r="S77" s="172">
        <v>0</v>
      </c>
      <c r="T77" s="173">
        <f>D77+G77+J77+M77+P77+S77</f>
        <v>37969.440000000002</v>
      </c>
    </row>
    <row r="78" spans="1:20" ht="18" hidden="1" customHeight="1" outlineLevel="1" x14ac:dyDescent="0.15">
      <c r="A78" s="167">
        <v>2095</v>
      </c>
      <c r="B78" s="168">
        <v>0</v>
      </c>
      <c r="C78" s="169">
        <v>0</v>
      </c>
      <c r="D78" s="170">
        <v>0</v>
      </c>
      <c r="E78" s="171">
        <v>0</v>
      </c>
      <c r="F78" s="169">
        <v>0</v>
      </c>
      <c r="G78" s="172">
        <v>0</v>
      </c>
      <c r="H78" s="168">
        <v>0</v>
      </c>
      <c r="I78" s="169">
        <v>0</v>
      </c>
      <c r="J78" s="170">
        <v>0</v>
      </c>
      <c r="K78" s="171">
        <v>0</v>
      </c>
      <c r="L78" s="169">
        <v>0</v>
      </c>
      <c r="M78" s="172">
        <v>0</v>
      </c>
      <c r="N78" s="168">
        <v>0</v>
      </c>
      <c r="O78" s="169">
        <v>0</v>
      </c>
      <c r="P78" s="170">
        <v>0</v>
      </c>
      <c r="Q78" s="171">
        <v>0</v>
      </c>
      <c r="R78" s="169">
        <v>0</v>
      </c>
      <c r="S78" s="172">
        <v>0</v>
      </c>
      <c r="T78" s="173">
        <f>D78+G78+J78+M78+P78+S78</f>
        <v>0</v>
      </c>
    </row>
    <row r="79" spans="1:20" ht="18" hidden="1" customHeight="1" outlineLevel="1" x14ac:dyDescent="0.15">
      <c r="A79" s="167">
        <v>2096</v>
      </c>
      <c r="B79" s="168">
        <v>0</v>
      </c>
      <c r="C79" s="169">
        <v>0</v>
      </c>
      <c r="D79" s="170">
        <v>0</v>
      </c>
      <c r="E79" s="171">
        <v>0</v>
      </c>
      <c r="F79" s="169">
        <v>0</v>
      </c>
      <c r="G79" s="172">
        <v>0</v>
      </c>
      <c r="H79" s="168">
        <v>0</v>
      </c>
      <c r="I79" s="169">
        <v>0</v>
      </c>
      <c r="J79" s="170">
        <v>0</v>
      </c>
      <c r="K79" s="171">
        <v>0</v>
      </c>
      <c r="L79" s="169">
        <v>0</v>
      </c>
      <c r="M79" s="172">
        <v>0</v>
      </c>
      <c r="N79" s="168">
        <v>0</v>
      </c>
      <c r="O79" s="169">
        <v>0</v>
      </c>
      <c r="P79" s="170">
        <v>0</v>
      </c>
      <c r="Q79" s="171">
        <v>0</v>
      </c>
      <c r="R79" s="169">
        <v>0</v>
      </c>
      <c r="S79" s="172">
        <v>0</v>
      </c>
      <c r="T79" s="173">
        <f>D79+G79+J79+M79+P79+S79</f>
        <v>0</v>
      </c>
    </row>
    <row r="80" spans="1:20" ht="18" hidden="1" customHeight="1" outlineLevel="1" x14ac:dyDescent="0.15">
      <c r="A80" s="167">
        <v>2097</v>
      </c>
      <c r="B80" s="168">
        <v>0</v>
      </c>
      <c r="C80" s="169">
        <v>0</v>
      </c>
      <c r="D80" s="170">
        <v>0</v>
      </c>
      <c r="E80" s="171">
        <v>0</v>
      </c>
      <c r="F80" s="169">
        <v>0</v>
      </c>
      <c r="G80" s="172">
        <v>0</v>
      </c>
      <c r="H80" s="168">
        <v>0</v>
      </c>
      <c r="I80" s="169">
        <v>0</v>
      </c>
      <c r="J80" s="170">
        <v>0</v>
      </c>
      <c r="K80" s="171">
        <v>0</v>
      </c>
      <c r="L80" s="169">
        <v>0</v>
      </c>
      <c r="M80" s="172">
        <v>0</v>
      </c>
      <c r="N80" s="168">
        <v>0</v>
      </c>
      <c r="O80" s="169">
        <v>0</v>
      </c>
      <c r="P80" s="170">
        <v>0</v>
      </c>
      <c r="Q80" s="171">
        <v>0</v>
      </c>
      <c r="R80" s="169">
        <v>0</v>
      </c>
      <c r="S80" s="172">
        <v>0</v>
      </c>
      <c r="T80" s="173">
        <f>D80+G80+J80+M80+P80+S80</f>
        <v>0</v>
      </c>
    </row>
    <row r="81" spans="1:20" ht="18" hidden="1" customHeight="1" outlineLevel="1" x14ac:dyDescent="0.15">
      <c r="A81" s="167">
        <v>2098</v>
      </c>
      <c r="B81" s="168">
        <v>0</v>
      </c>
      <c r="C81" s="169">
        <v>0</v>
      </c>
      <c r="D81" s="170">
        <v>0</v>
      </c>
      <c r="E81" s="171">
        <v>0</v>
      </c>
      <c r="F81" s="169">
        <v>0</v>
      </c>
      <c r="G81" s="172">
        <v>0</v>
      </c>
      <c r="H81" s="168">
        <v>0</v>
      </c>
      <c r="I81" s="169">
        <v>0</v>
      </c>
      <c r="J81" s="170">
        <v>0</v>
      </c>
      <c r="K81" s="171">
        <v>0</v>
      </c>
      <c r="L81" s="169">
        <v>0</v>
      </c>
      <c r="M81" s="172">
        <v>0</v>
      </c>
      <c r="N81" s="168">
        <v>0</v>
      </c>
      <c r="O81" s="169">
        <v>0</v>
      </c>
      <c r="P81" s="170">
        <v>0</v>
      </c>
      <c r="Q81" s="171">
        <v>0</v>
      </c>
      <c r="R81" s="169">
        <v>0</v>
      </c>
      <c r="S81" s="172">
        <v>0</v>
      </c>
      <c r="T81" s="173">
        <f>D81+G81+J81+M81+P81+S81</f>
        <v>0</v>
      </c>
    </row>
    <row r="82" spans="1:20" ht="18" hidden="1" customHeight="1" outlineLevel="1" x14ac:dyDescent="0.15">
      <c r="A82" s="167">
        <v>2099</v>
      </c>
      <c r="B82" s="168">
        <v>0</v>
      </c>
      <c r="C82" s="169">
        <v>0</v>
      </c>
      <c r="D82" s="170">
        <v>0</v>
      </c>
      <c r="E82" s="171">
        <v>0</v>
      </c>
      <c r="F82" s="169">
        <v>0</v>
      </c>
      <c r="G82" s="172">
        <v>0</v>
      </c>
      <c r="H82" s="168">
        <v>0</v>
      </c>
      <c r="I82" s="169">
        <v>0</v>
      </c>
      <c r="J82" s="170">
        <v>0</v>
      </c>
      <c r="K82" s="171">
        <v>0</v>
      </c>
      <c r="L82" s="169">
        <v>0</v>
      </c>
      <c r="M82" s="172">
        <v>0</v>
      </c>
      <c r="N82" s="168">
        <v>1</v>
      </c>
      <c r="O82" s="169">
        <v>1</v>
      </c>
      <c r="P82" s="170">
        <v>38200</v>
      </c>
      <c r="Q82" s="171">
        <v>0</v>
      </c>
      <c r="R82" s="169">
        <v>0</v>
      </c>
      <c r="S82" s="172">
        <v>0</v>
      </c>
      <c r="T82" s="173">
        <f>D82+G82+J82+M82+P82+S82</f>
        <v>38200</v>
      </c>
    </row>
    <row r="83" spans="1:20" ht="18" hidden="1" customHeight="1" outlineLevel="1" x14ac:dyDescent="0.15">
      <c r="A83" s="167">
        <v>2100</v>
      </c>
      <c r="B83" s="168">
        <v>0</v>
      </c>
      <c r="C83" s="169">
        <v>0</v>
      </c>
      <c r="D83" s="170">
        <v>0</v>
      </c>
      <c r="E83" s="171">
        <v>0</v>
      </c>
      <c r="F83" s="169">
        <v>0</v>
      </c>
      <c r="G83" s="172">
        <v>0</v>
      </c>
      <c r="H83" s="168">
        <v>0</v>
      </c>
      <c r="I83" s="169">
        <v>0</v>
      </c>
      <c r="J83" s="170">
        <v>0</v>
      </c>
      <c r="K83" s="171">
        <v>0</v>
      </c>
      <c r="L83" s="169">
        <v>0</v>
      </c>
      <c r="M83" s="172">
        <v>0</v>
      </c>
      <c r="N83" s="168">
        <v>0</v>
      </c>
      <c r="O83" s="169">
        <v>0</v>
      </c>
      <c r="P83" s="170">
        <v>0</v>
      </c>
      <c r="Q83" s="171">
        <v>0</v>
      </c>
      <c r="R83" s="169">
        <v>0</v>
      </c>
      <c r="S83" s="172">
        <v>0</v>
      </c>
      <c r="T83" s="173">
        <f>D83+G83+J83+M83+P83+S83</f>
        <v>0</v>
      </c>
    </row>
    <row r="84" spans="1:20" ht="18" hidden="1" customHeight="1" outlineLevel="1" x14ac:dyDescent="0.15">
      <c r="A84" s="167">
        <v>2101</v>
      </c>
      <c r="B84" s="168">
        <v>0</v>
      </c>
      <c r="C84" s="169">
        <v>0</v>
      </c>
      <c r="D84" s="170">
        <v>0</v>
      </c>
      <c r="E84" s="171">
        <v>0</v>
      </c>
      <c r="F84" s="169">
        <v>0</v>
      </c>
      <c r="G84" s="172">
        <v>0</v>
      </c>
      <c r="H84" s="168">
        <v>0</v>
      </c>
      <c r="I84" s="169">
        <v>0</v>
      </c>
      <c r="J84" s="170">
        <v>0</v>
      </c>
      <c r="K84" s="171">
        <v>0</v>
      </c>
      <c r="L84" s="169">
        <v>0</v>
      </c>
      <c r="M84" s="172">
        <v>0</v>
      </c>
      <c r="N84" s="168">
        <v>1</v>
      </c>
      <c r="O84" s="169">
        <v>0.33333329999999994</v>
      </c>
      <c r="P84" s="170">
        <v>10266.67</v>
      </c>
      <c r="Q84" s="171">
        <v>0</v>
      </c>
      <c r="R84" s="169">
        <v>0</v>
      </c>
      <c r="S84" s="172">
        <v>0</v>
      </c>
      <c r="T84" s="173">
        <f>D84+G84+J84+M84+P84+S84</f>
        <v>10266.67</v>
      </c>
    </row>
    <row r="85" spans="1:20" ht="18" hidden="1" customHeight="1" outlineLevel="1" x14ac:dyDescent="0.15">
      <c r="A85" s="167">
        <v>2102</v>
      </c>
      <c r="B85" s="168">
        <v>0</v>
      </c>
      <c r="C85" s="169">
        <v>0</v>
      </c>
      <c r="D85" s="170">
        <v>0</v>
      </c>
      <c r="E85" s="171">
        <v>0</v>
      </c>
      <c r="F85" s="169">
        <v>0</v>
      </c>
      <c r="G85" s="172">
        <v>0</v>
      </c>
      <c r="H85" s="168">
        <v>0</v>
      </c>
      <c r="I85" s="169">
        <v>0</v>
      </c>
      <c r="J85" s="170">
        <v>0</v>
      </c>
      <c r="K85" s="171">
        <v>0</v>
      </c>
      <c r="L85" s="169">
        <v>0</v>
      </c>
      <c r="M85" s="172">
        <v>0</v>
      </c>
      <c r="N85" s="168">
        <v>0</v>
      </c>
      <c r="O85" s="169">
        <v>0</v>
      </c>
      <c r="P85" s="170">
        <v>0</v>
      </c>
      <c r="Q85" s="171">
        <v>0</v>
      </c>
      <c r="R85" s="169">
        <v>0</v>
      </c>
      <c r="S85" s="172">
        <v>0</v>
      </c>
      <c r="T85" s="173">
        <f>D85+G85+J85+M85+P85+S85</f>
        <v>0</v>
      </c>
    </row>
    <row r="86" spans="1:20" ht="18" hidden="1" customHeight="1" outlineLevel="1" x14ac:dyDescent="0.15">
      <c r="A86" s="167">
        <v>2103</v>
      </c>
      <c r="B86" s="168">
        <v>0</v>
      </c>
      <c r="C86" s="169">
        <v>0</v>
      </c>
      <c r="D86" s="170">
        <v>0</v>
      </c>
      <c r="E86" s="171">
        <v>0</v>
      </c>
      <c r="F86" s="169">
        <v>0</v>
      </c>
      <c r="G86" s="172">
        <v>0</v>
      </c>
      <c r="H86" s="168">
        <v>0</v>
      </c>
      <c r="I86" s="169">
        <v>0</v>
      </c>
      <c r="J86" s="170">
        <v>0</v>
      </c>
      <c r="K86" s="171">
        <v>0</v>
      </c>
      <c r="L86" s="169">
        <v>0</v>
      </c>
      <c r="M86" s="172">
        <v>0</v>
      </c>
      <c r="N86" s="168">
        <v>0</v>
      </c>
      <c r="O86" s="169">
        <v>0</v>
      </c>
      <c r="P86" s="170">
        <v>0</v>
      </c>
      <c r="Q86" s="171">
        <v>0</v>
      </c>
      <c r="R86" s="169">
        <v>0</v>
      </c>
      <c r="S86" s="172">
        <v>0</v>
      </c>
      <c r="T86" s="173">
        <f>D86+G86+J86+M86+P86+S86</f>
        <v>0</v>
      </c>
    </row>
    <row r="87" spans="1:20" ht="18" hidden="1" customHeight="1" outlineLevel="1" x14ac:dyDescent="0.15">
      <c r="A87" s="167">
        <v>2104</v>
      </c>
      <c r="B87" s="168">
        <v>0</v>
      </c>
      <c r="C87" s="169">
        <v>0</v>
      </c>
      <c r="D87" s="170">
        <v>0</v>
      </c>
      <c r="E87" s="171">
        <v>0</v>
      </c>
      <c r="F87" s="169">
        <v>0</v>
      </c>
      <c r="G87" s="172">
        <v>0</v>
      </c>
      <c r="H87" s="168">
        <v>0</v>
      </c>
      <c r="I87" s="169">
        <v>0</v>
      </c>
      <c r="J87" s="170">
        <v>0</v>
      </c>
      <c r="K87" s="171">
        <v>0</v>
      </c>
      <c r="L87" s="169">
        <v>0</v>
      </c>
      <c r="M87" s="172">
        <v>0</v>
      </c>
      <c r="N87" s="168">
        <v>0</v>
      </c>
      <c r="O87" s="169">
        <v>0</v>
      </c>
      <c r="P87" s="170">
        <v>0</v>
      </c>
      <c r="Q87" s="171">
        <v>0</v>
      </c>
      <c r="R87" s="169">
        <v>0</v>
      </c>
      <c r="S87" s="172">
        <v>0</v>
      </c>
      <c r="T87" s="173">
        <f>D87+G87+J87+M87+P87+S87</f>
        <v>0</v>
      </c>
    </row>
    <row r="88" spans="1:20" ht="18" hidden="1" customHeight="1" outlineLevel="1" x14ac:dyDescent="0.15">
      <c r="A88" s="167">
        <v>2105</v>
      </c>
      <c r="B88" s="168">
        <v>0</v>
      </c>
      <c r="C88" s="169">
        <v>0</v>
      </c>
      <c r="D88" s="170">
        <v>0</v>
      </c>
      <c r="E88" s="171">
        <v>0</v>
      </c>
      <c r="F88" s="169">
        <v>0</v>
      </c>
      <c r="G88" s="172">
        <v>0</v>
      </c>
      <c r="H88" s="168">
        <v>0</v>
      </c>
      <c r="I88" s="169">
        <v>0</v>
      </c>
      <c r="J88" s="170">
        <v>0</v>
      </c>
      <c r="K88" s="171">
        <v>0</v>
      </c>
      <c r="L88" s="169">
        <v>0</v>
      </c>
      <c r="M88" s="172">
        <v>0</v>
      </c>
      <c r="N88" s="168">
        <v>0</v>
      </c>
      <c r="O88" s="169">
        <v>0</v>
      </c>
      <c r="P88" s="170">
        <v>0</v>
      </c>
      <c r="Q88" s="171">
        <v>0</v>
      </c>
      <c r="R88" s="169">
        <v>0</v>
      </c>
      <c r="S88" s="172">
        <v>0</v>
      </c>
      <c r="T88" s="173">
        <f>D88+G88+J88+M88+P88+S88</f>
        <v>0</v>
      </c>
    </row>
    <row r="89" spans="1:20" ht="18" hidden="1" customHeight="1" outlineLevel="1" x14ac:dyDescent="0.15">
      <c r="A89" s="167">
        <v>2106</v>
      </c>
      <c r="B89" s="168">
        <v>0</v>
      </c>
      <c r="C89" s="169">
        <v>0</v>
      </c>
      <c r="D89" s="170">
        <v>0</v>
      </c>
      <c r="E89" s="171">
        <v>0</v>
      </c>
      <c r="F89" s="169">
        <v>0</v>
      </c>
      <c r="G89" s="172">
        <v>0</v>
      </c>
      <c r="H89" s="168">
        <v>0</v>
      </c>
      <c r="I89" s="169">
        <v>0</v>
      </c>
      <c r="J89" s="170">
        <v>0</v>
      </c>
      <c r="K89" s="171">
        <v>0</v>
      </c>
      <c r="L89" s="169">
        <v>0</v>
      </c>
      <c r="M89" s="172">
        <v>0</v>
      </c>
      <c r="N89" s="168">
        <v>0</v>
      </c>
      <c r="O89" s="169">
        <v>0</v>
      </c>
      <c r="P89" s="170">
        <v>0</v>
      </c>
      <c r="Q89" s="171">
        <v>0</v>
      </c>
      <c r="R89" s="169">
        <v>0</v>
      </c>
      <c r="S89" s="172">
        <v>0</v>
      </c>
      <c r="T89" s="173">
        <f>D89+G89+J89+M89+P89+S89</f>
        <v>0</v>
      </c>
    </row>
    <row r="90" spans="1:20" ht="18" hidden="1" customHeight="1" outlineLevel="1" x14ac:dyDescent="0.15">
      <c r="A90" s="167">
        <v>2107</v>
      </c>
      <c r="B90" s="168">
        <v>2</v>
      </c>
      <c r="C90" s="169">
        <v>1.434817239583333</v>
      </c>
      <c r="D90" s="170">
        <v>159993.96000000002</v>
      </c>
      <c r="E90" s="171">
        <v>0</v>
      </c>
      <c r="F90" s="169">
        <v>0</v>
      </c>
      <c r="G90" s="172">
        <v>0</v>
      </c>
      <c r="H90" s="168">
        <v>0</v>
      </c>
      <c r="I90" s="169">
        <v>0</v>
      </c>
      <c r="J90" s="170">
        <v>0</v>
      </c>
      <c r="K90" s="171">
        <v>0</v>
      </c>
      <c r="L90" s="169">
        <v>0</v>
      </c>
      <c r="M90" s="172">
        <v>0</v>
      </c>
      <c r="N90" s="168">
        <v>0</v>
      </c>
      <c r="O90" s="169">
        <v>0</v>
      </c>
      <c r="P90" s="170">
        <v>0</v>
      </c>
      <c r="Q90" s="171">
        <v>0</v>
      </c>
      <c r="R90" s="169">
        <v>0</v>
      </c>
      <c r="S90" s="172">
        <v>0</v>
      </c>
      <c r="T90" s="173">
        <f>D90+G90+J90+M90+P90+S90</f>
        <v>159993.96000000002</v>
      </c>
    </row>
    <row r="91" spans="1:20" ht="18" hidden="1" customHeight="1" outlineLevel="1" x14ac:dyDescent="0.15">
      <c r="A91" s="167">
        <v>2108</v>
      </c>
      <c r="B91" s="168">
        <v>0</v>
      </c>
      <c r="C91" s="169">
        <v>0</v>
      </c>
      <c r="D91" s="170">
        <v>0</v>
      </c>
      <c r="E91" s="171">
        <v>2</v>
      </c>
      <c r="F91" s="169">
        <v>1.434817239583333</v>
      </c>
      <c r="G91" s="172">
        <v>23804.85</v>
      </c>
      <c r="H91" s="168">
        <v>4</v>
      </c>
      <c r="I91" s="169">
        <v>3.2486433320000003</v>
      </c>
      <c r="J91" s="170">
        <v>29271.7</v>
      </c>
      <c r="K91" s="171">
        <v>0</v>
      </c>
      <c r="L91" s="169">
        <v>0</v>
      </c>
      <c r="M91" s="172">
        <v>0</v>
      </c>
      <c r="N91" s="168">
        <v>0</v>
      </c>
      <c r="O91" s="169">
        <v>0</v>
      </c>
      <c r="P91" s="170">
        <v>0</v>
      </c>
      <c r="Q91" s="171">
        <v>0</v>
      </c>
      <c r="R91" s="169">
        <v>0</v>
      </c>
      <c r="S91" s="172">
        <v>0</v>
      </c>
      <c r="T91" s="173">
        <f>D91+G91+J91+M91+P91+S91</f>
        <v>53076.55</v>
      </c>
    </row>
    <row r="92" spans="1:20" ht="18" hidden="1" customHeight="1" outlineLevel="1" x14ac:dyDescent="0.15">
      <c r="A92" s="167">
        <v>2109</v>
      </c>
      <c r="B92" s="168">
        <v>0</v>
      </c>
      <c r="C92" s="169">
        <v>0</v>
      </c>
      <c r="D92" s="170">
        <v>0</v>
      </c>
      <c r="E92" s="171">
        <v>0</v>
      </c>
      <c r="F92" s="169">
        <v>0</v>
      </c>
      <c r="G92" s="172">
        <v>0</v>
      </c>
      <c r="H92" s="168">
        <v>0</v>
      </c>
      <c r="I92" s="169">
        <v>0</v>
      </c>
      <c r="J92" s="170">
        <v>0</v>
      </c>
      <c r="K92" s="171">
        <v>0</v>
      </c>
      <c r="L92" s="169">
        <v>0</v>
      </c>
      <c r="M92" s="172">
        <v>0</v>
      </c>
      <c r="N92" s="168">
        <v>0</v>
      </c>
      <c r="O92" s="169">
        <v>0</v>
      </c>
      <c r="P92" s="170">
        <v>0</v>
      </c>
      <c r="Q92" s="171">
        <v>7</v>
      </c>
      <c r="R92" s="169">
        <v>7.0000000000000007E-2</v>
      </c>
      <c r="S92" s="172">
        <v>18637</v>
      </c>
      <c r="T92" s="173">
        <f>D92+G92+J92+M92+P92+S92</f>
        <v>18637</v>
      </c>
    </row>
    <row r="93" spans="1:20" ht="18" hidden="1" customHeight="1" outlineLevel="1" x14ac:dyDescent="0.15">
      <c r="A93" s="167">
        <v>2110</v>
      </c>
      <c r="B93" s="168">
        <v>0</v>
      </c>
      <c r="C93" s="169">
        <v>0</v>
      </c>
      <c r="D93" s="170">
        <v>0</v>
      </c>
      <c r="E93" s="171">
        <v>0</v>
      </c>
      <c r="F93" s="169">
        <v>0</v>
      </c>
      <c r="G93" s="172">
        <v>0</v>
      </c>
      <c r="H93" s="168">
        <v>8</v>
      </c>
      <c r="I93" s="169">
        <v>6.9945733280000013</v>
      </c>
      <c r="J93" s="170">
        <v>72831.01999999999</v>
      </c>
      <c r="K93" s="171">
        <v>0</v>
      </c>
      <c r="L93" s="169">
        <v>0</v>
      </c>
      <c r="M93" s="172">
        <v>0</v>
      </c>
      <c r="N93" s="168">
        <v>0</v>
      </c>
      <c r="O93" s="169">
        <v>0</v>
      </c>
      <c r="P93" s="170">
        <v>0</v>
      </c>
      <c r="Q93" s="171">
        <v>0</v>
      </c>
      <c r="R93" s="169">
        <v>0</v>
      </c>
      <c r="S93" s="172">
        <v>0</v>
      </c>
      <c r="T93" s="173">
        <f>D93+G93+J93+M93+P93+S93</f>
        <v>72831.01999999999</v>
      </c>
    </row>
    <row r="94" spans="1:20" ht="18" hidden="1" customHeight="1" outlineLevel="1" x14ac:dyDescent="0.15">
      <c r="A94" s="167">
        <v>2111</v>
      </c>
      <c r="B94" s="168">
        <v>0</v>
      </c>
      <c r="C94" s="169">
        <v>0</v>
      </c>
      <c r="D94" s="170">
        <v>0</v>
      </c>
      <c r="E94" s="171">
        <v>0</v>
      </c>
      <c r="F94" s="169">
        <v>0</v>
      </c>
      <c r="G94" s="172">
        <v>0</v>
      </c>
      <c r="H94" s="168">
        <v>0</v>
      </c>
      <c r="I94" s="169">
        <v>0</v>
      </c>
      <c r="J94" s="170">
        <v>0</v>
      </c>
      <c r="K94" s="171">
        <v>0</v>
      </c>
      <c r="L94" s="169">
        <v>0</v>
      </c>
      <c r="M94" s="172">
        <v>0</v>
      </c>
      <c r="N94" s="168">
        <v>0</v>
      </c>
      <c r="O94" s="169">
        <v>0</v>
      </c>
      <c r="P94" s="170">
        <v>0</v>
      </c>
      <c r="Q94" s="171">
        <v>0</v>
      </c>
      <c r="R94" s="169">
        <v>0</v>
      </c>
      <c r="S94" s="172">
        <v>0</v>
      </c>
      <c r="T94" s="173">
        <f>D94+G94+J94+M94+P94+S94</f>
        <v>0</v>
      </c>
    </row>
    <row r="95" spans="1:20" ht="18" hidden="1" customHeight="1" outlineLevel="1" x14ac:dyDescent="0.15">
      <c r="A95" s="167">
        <v>2112</v>
      </c>
      <c r="B95" s="168">
        <v>0</v>
      </c>
      <c r="C95" s="169">
        <v>0</v>
      </c>
      <c r="D95" s="170">
        <v>0</v>
      </c>
      <c r="E95" s="171">
        <v>0</v>
      </c>
      <c r="F95" s="169">
        <v>0</v>
      </c>
      <c r="G95" s="172">
        <v>0</v>
      </c>
      <c r="H95" s="168">
        <v>0</v>
      </c>
      <c r="I95" s="169">
        <v>0</v>
      </c>
      <c r="J95" s="170">
        <v>0</v>
      </c>
      <c r="K95" s="171">
        <v>0</v>
      </c>
      <c r="L95" s="169">
        <v>0</v>
      </c>
      <c r="M95" s="172">
        <v>0</v>
      </c>
      <c r="N95" s="168">
        <v>0</v>
      </c>
      <c r="O95" s="169">
        <v>0</v>
      </c>
      <c r="P95" s="170">
        <v>0</v>
      </c>
      <c r="Q95" s="171">
        <v>0</v>
      </c>
      <c r="R95" s="169">
        <v>0</v>
      </c>
      <c r="S95" s="172">
        <v>0</v>
      </c>
      <c r="T95" s="173">
        <f>D95+G95+J95+M95+P95+S95</f>
        <v>0</v>
      </c>
    </row>
    <row r="96" spans="1:20" ht="18" hidden="1" customHeight="1" outlineLevel="1" x14ac:dyDescent="0.15">
      <c r="A96" s="167">
        <v>2113</v>
      </c>
      <c r="B96" s="168">
        <v>0</v>
      </c>
      <c r="C96" s="169">
        <v>0</v>
      </c>
      <c r="D96" s="170">
        <v>0</v>
      </c>
      <c r="E96" s="171">
        <v>0</v>
      </c>
      <c r="F96" s="169">
        <v>0</v>
      </c>
      <c r="G96" s="172">
        <v>0</v>
      </c>
      <c r="H96" s="168">
        <v>0</v>
      </c>
      <c r="I96" s="169">
        <v>0</v>
      </c>
      <c r="J96" s="170">
        <v>0</v>
      </c>
      <c r="K96" s="171">
        <v>0</v>
      </c>
      <c r="L96" s="169">
        <v>0</v>
      </c>
      <c r="M96" s="172">
        <v>0</v>
      </c>
      <c r="N96" s="168">
        <v>0</v>
      </c>
      <c r="O96" s="169">
        <v>0</v>
      </c>
      <c r="P96" s="170">
        <v>0</v>
      </c>
      <c r="Q96" s="171">
        <v>0</v>
      </c>
      <c r="R96" s="169">
        <v>0</v>
      </c>
      <c r="S96" s="172">
        <v>0</v>
      </c>
      <c r="T96" s="173">
        <f>D96+G96+J96+M96+P96+S96</f>
        <v>0</v>
      </c>
    </row>
    <row r="97" spans="1:20" ht="18" hidden="1" customHeight="1" outlineLevel="1" x14ac:dyDescent="0.15">
      <c r="A97" s="167">
        <v>2114</v>
      </c>
      <c r="B97" s="168">
        <v>0</v>
      </c>
      <c r="C97" s="169">
        <v>0</v>
      </c>
      <c r="D97" s="170">
        <v>0</v>
      </c>
      <c r="E97" s="171">
        <v>0</v>
      </c>
      <c r="F97" s="169">
        <v>0</v>
      </c>
      <c r="G97" s="172">
        <v>0</v>
      </c>
      <c r="H97" s="168">
        <v>0</v>
      </c>
      <c r="I97" s="169">
        <v>0</v>
      </c>
      <c r="J97" s="170">
        <v>0</v>
      </c>
      <c r="K97" s="171">
        <v>0</v>
      </c>
      <c r="L97" s="169">
        <v>0</v>
      </c>
      <c r="M97" s="172">
        <v>0</v>
      </c>
      <c r="N97" s="168">
        <v>0</v>
      </c>
      <c r="O97" s="169">
        <v>0</v>
      </c>
      <c r="P97" s="170">
        <v>0</v>
      </c>
      <c r="Q97" s="171">
        <v>0</v>
      </c>
      <c r="R97" s="169">
        <v>0</v>
      </c>
      <c r="S97" s="172">
        <v>0</v>
      </c>
      <c r="T97" s="173">
        <f>D97+G97+J97+M97+P97+S97</f>
        <v>0</v>
      </c>
    </row>
    <row r="98" spans="1:20" ht="18" hidden="1" customHeight="1" outlineLevel="1" x14ac:dyDescent="0.15">
      <c r="A98" s="167">
        <v>2115</v>
      </c>
      <c r="B98" s="168">
        <v>0</v>
      </c>
      <c r="C98" s="169">
        <v>0</v>
      </c>
      <c r="D98" s="170">
        <v>0</v>
      </c>
      <c r="E98" s="171">
        <v>0</v>
      </c>
      <c r="F98" s="169">
        <v>0</v>
      </c>
      <c r="G98" s="172">
        <v>0</v>
      </c>
      <c r="H98" s="168">
        <v>0</v>
      </c>
      <c r="I98" s="169">
        <v>0</v>
      </c>
      <c r="J98" s="170">
        <v>0</v>
      </c>
      <c r="K98" s="171">
        <v>0</v>
      </c>
      <c r="L98" s="169">
        <v>0</v>
      </c>
      <c r="M98" s="172">
        <v>0</v>
      </c>
      <c r="N98" s="168">
        <v>0</v>
      </c>
      <c r="O98" s="169">
        <v>0</v>
      </c>
      <c r="P98" s="170">
        <v>0</v>
      </c>
      <c r="Q98" s="171">
        <v>0</v>
      </c>
      <c r="R98" s="169">
        <v>0</v>
      </c>
      <c r="S98" s="172">
        <v>0</v>
      </c>
      <c r="T98" s="173">
        <f>D98+G98+J98+M98+P98+S98</f>
        <v>0</v>
      </c>
    </row>
    <row r="99" spans="1:20" ht="18" hidden="1" customHeight="1" outlineLevel="1" x14ac:dyDescent="0.15">
      <c r="A99" s="167">
        <v>2116</v>
      </c>
      <c r="B99" s="168">
        <v>0</v>
      </c>
      <c r="C99" s="169">
        <v>0</v>
      </c>
      <c r="D99" s="170">
        <v>0</v>
      </c>
      <c r="E99" s="171">
        <v>0</v>
      </c>
      <c r="F99" s="169">
        <v>0</v>
      </c>
      <c r="G99" s="172">
        <v>0</v>
      </c>
      <c r="H99" s="168">
        <v>0</v>
      </c>
      <c r="I99" s="169">
        <v>0</v>
      </c>
      <c r="J99" s="170">
        <v>0</v>
      </c>
      <c r="K99" s="171">
        <v>0</v>
      </c>
      <c r="L99" s="169">
        <v>0</v>
      </c>
      <c r="M99" s="172">
        <v>0</v>
      </c>
      <c r="N99" s="168">
        <v>0</v>
      </c>
      <c r="O99" s="169">
        <v>0</v>
      </c>
      <c r="P99" s="170">
        <v>0</v>
      </c>
      <c r="Q99" s="171">
        <v>0</v>
      </c>
      <c r="R99" s="169">
        <v>0</v>
      </c>
      <c r="S99" s="172">
        <v>0</v>
      </c>
      <c r="T99" s="173">
        <f>D99+G99+J99+M99+P99+S99</f>
        <v>0</v>
      </c>
    </row>
    <row r="100" spans="1:20" ht="18" hidden="1" customHeight="1" outlineLevel="1" thickBot="1" x14ac:dyDescent="0.2">
      <c r="A100" s="174">
        <v>2117</v>
      </c>
      <c r="B100" s="175">
        <v>0</v>
      </c>
      <c r="C100" s="176">
        <v>0</v>
      </c>
      <c r="D100" s="177">
        <v>0</v>
      </c>
      <c r="E100" s="178">
        <v>0</v>
      </c>
      <c r="F100" s="176">
        <v>0</v>
      </c>
      <c r="G100" s="179">
        <v>0</v>
      </c>
      <c r="H100" s="175">
        <v>0</v>
      </c>
      <c r="I100" s="176">
        <v>0</v>
      </c>
      <c r="J100" s="177">
        <v>0</v>
      </c>
      <c r="K100" s="178">
        <v>0</v>
      </c>
      <c r="L100" s="176">
        <v>0</v>
      </c>
      <c r="M100" s="179">
        <v>0</v>
      </c>
      <c r="N100" s="175">
        <v>2</v>
      </c>
      <c r="O100" s="176">
        <v>1.434817239583333</v>
      </c>
      <c r="P100" s="177">
        <v>57147.06</v>
      </c>
      <c r="Q100" s="178">
        <v>0</v>
      </c>
      <c r="R100" s="176">
        <v>0</v>
      </c>
      <c r="S100" s="179">
        <v>0</v>
      </c>
      <c r="T100" s="180">
        <f>D100+G100+J100+M100+P100+S100</f>
        <v>57147.06</v>
      </c>
    </row>
    <row r="101" spans="1:20" ht="18" customHeight="1" collapsed="1" thickTop="1" thickBot="1" x14ac:dyDescent="0.2">
      <c r="A101" s="181" t="s">
        <v>1491</v>
      </c>
      <c r="B101" s="182">
        <f t="shared" ref="B101:T101" si="0">SUM(B8:B100)</f>
        <v>367</v>
      </c>
      <c r="C101" s="183">
        <f t="shared" si="0"/>
        <v>356.02191472916644</v>
      </c>
      <c r="D101" s="184">
        <f t="shared" si="0"/>
        <v>21644806.440000001</v>
      </c>
      <c r="E101" s="185">
        <f t="shared" si="0"/>
        <v>372</v>
      </c>
      <c r="F101" s="183">
        <f t="shared" si="0"/>
        <v>360.67191472916642</v>
      </c>
      <c r="G101" s="186">
        <f t="shared" si="0"/>
        <v>3586855.6700000013</v>
      </c>
      <c r="H101" s="182">
        <f t="shared" si="0"/>
        <v>98</v>
      </c>
      <c r="I101" s="183">
        <f t="shared" si="0"/>
        <v>88.942246576000002</v>
      </c>
      <c r="J101" s="184">
        <f t="shared" si="0"/>
        <v>776978.63</v>
      </c>
      <c r="K101" s="185">
        <f t="shared" si="0"/>
        <v>3</v>
      </c>
      <c r="L101" s="183">
        <f t="shared" si="0"/>
        <v>2.7486433320000003</v>
      </c>
      <c r="M101" s="186">
        <f t="shared" si="0"/>
        <v>70574.12</v>
      </c>
      <c r="N101" s="182">
        <f t="shared" si="0"/>
        <v>174</v>
      </c>
      <c r="O101" s="183">
        <f t="shared" si="0"/>
        <v>164.11070781666669</v>
      </c>
      <c r="P101" s="184">
        <f t="shared" si="0"/>
        <v>5920173.5200000005</v>
      </c>
      <c r="Q101" s="185">
        <f t="shared" si="0"/>
        <v>29</v>
      </c>
      <c r="R101" s="183">
        <f t="shared" si="0"/>
        <v>0.29000000000000004</v>
      </c>
      <c r="S101" s="186">
        <f t="shared" si="0"/>
        <v>85367</v>
      </c>
      <c r="T101" s="187">
        <f t="shared" si="0"/>
        <v>32084755.379999999</v>
      </c>
    </row>
    <row r="102" spans="1:20" x14ac:dyDescent="0.15">
      <c r="A102" s="188" t="s">
        <v>1492</v>
      </c>
      <c r="B102" s="84"/>
      <c r="C102" s="84"/>
      <c r="D102" s="84"/>
      <c r="E102" s="84"/>
      <c r="F102" s="84"/>
      <c r="G102" s="84"/>
      <c r="H102" s="84"/>
      <c r="I102" s="84"/>
      <c r="J102" s="84"/>
      <c r="K102" s="84"/>
      <c r="L102" s="84"/>
      <c r="M102" s="84"/>
      <c r="N102" s="84"/>
      <c r="O102" s="84"/>
      <c r="P102" s="84"/>
      <c r="Q102" s="84"/>
      <c r="R102" s="84"/>
      <c r="S102" s="84"/>
      <c r="T102" s="84"/>
    </row>
    <row r="103" spans="1:20" x14ac:dyDescent="0.15">
      <c r="A103" s="87" t="s">
        <v>1493</v>
      </c>
      <c r="B103" s="82"/>
      <c r="C103" s="82"/>
      <c r="D103" s="82"/>
      <c r="E103" s="82"/>
      <c r="F103" s="82"/>
      <c r="G103" s="82"/>
      <c r="H103" s="82"/>
      <c r="I103" s="82"/>
      <c r="J103" s="82"/>
      <c r="K103" s="82"/>
      <c r="L103" s="82"/>
      <c r="M103" s="82"/>
      <c r="N103" s="82"/>
      <c r="O103" s="82"/>
      <c r="P103" s="82"/>
      <c r="Q103" s="82"/>
      <c r="R103" s="82"/>
      <c r="S103" s="82"/>
      <c r="T103" s="82"/>
    </row>
    <row r="104" spans="1:20" x14ac:dyDescent="0.15">
      <c r="A104" s="87" t="s">
        <v>1494</v>
      </c>
      <c r="B104" s="82"/>
      <c r="C104" s="82"/>
      <c r="D104" s="82"/>
      <c r="E104" s="82"/>
      <c r="F104" s="82"/>
      <c r="G104" s="82"/>
      <c r="H104" s="82"/>
      <c r="I104" s="82"/>
      <c r="J104" s="82"/>
      <c r="K104" s="82"/>
      <c r="L104" s="82"/>
      <c r="M104" s="82"/>
      <c r="N104" s="82"/>
      <c r="O104" s="82"/>
      <c r="P104" s="82"/>
      <c r="Q104" s="82"/>
      <c r="R104" s="82"/>
      <c r="S104" s="82"/>
      <c r="T104" s="82"/>
    </row>
    <row r="105" spans="1:20" x14ac:dyDescent="0.15">
      <c r="A105" s="87" t="s">
        <v>1495</v>
      </c>
      <c r="B105" s="82"/>
      <c r="C105" s="82"/>
      <c r="D105" s="82"/>
      <c r="E105" s="82"/>
      <c r="F105" s="82"/>
      <c r="G105" s="82"/>
      <c r="H105" s="82"/>
      <c r="I105" s="82"/>
      <c r="J105" s="82"/>
      <c r="K105" s="82"/>
      <c r="L105" s="82"/>
      <c r="M105" s="82"/>
      <c r="N105" s="82"/>
      <c r="O105" s="82"/>
      <c r="P105" s="82"/>
      <c r="Q105" s="82"/>
      <c r="R105" s="82"/>
      <c r="S105" s="82"/>
      <c r="T105" s="82"/>
    </row>
    <row r="106" spans="1:20" x14ac:dyDescent="0.15">
      <c r="A106" s="87" t="s">
        <v>1496</v>
      </c>
      <c r="B106" s="82"/>
      <c r="C106" s="82"/>
      <c r="D106" s="82"/>
      <c r="E106" s="82"/>
      <c r="F106" s="82"/>
      <c r="G106" s="82"/>
      <c r="H106" s="82"/>
      <c r="I106" s="82"/>
      <c r="J106" s="82"/>
      <c r="K106" s="82"/>
      <c r="L106" s="82"/>
      <c r="M106" s="82"/>
      <c r="N106" s="82"/>
      <c r="O106" s="82"/>
      <c r="P106" s="82"/>
      <c r="Q106" s="82"/>
      <c r="R106" s="82"/>
      <c r="S106" s="82"/>
      <c r="T106" s="82"/>
    </row>
    <row r="107" spans="1:20" x14ac:dyDescent="0.15">
      <c r="A107" s="87" t="s">
        <v>1497</v>
      </c>
      <c r="B107" s="82"/>
      <c r="C107" s="82"/>
      <c r="D107" s="82"/>
      <c r="E107" s="82"/>
      <c r="F107" s="82"/>
      <c r="G107" s="82"/>
      <c r="H107" s="82"/>
      <c r="I107" s="82"/>
      <c r="J107" s="82"/>
      <c r="K107" s="82"/>
      <c r="L107" s="82"/>
      <c r="M107" s="82"/>
      <c r="N107" s="82"/>
      <c r="O107" s="82"/>
      <c r="P107" s="82"/>
      <c r="Q107" s="82"/>
      <c r="R107" s="82"/>
      <c r="S107" s="82"/>
      <c r="T107" s="82"/>
    </row>
    <row r="108" spans="1:20" x14ac:dyDescent="0.15">
      <c r="A108" s="87" t="s">
        <v>1498</v>
      </c>
      <c r="B108" s="82"/>
      <c r="C108" s="82"/>
      <c r="D108" s="82"/>
      <c r="E108" s="82"/>
      <c r="F108" s="82"/>
      <c r="G108" s="82"/>
      <c r="H108" s="82"/>
      <c r="I108" s="82"/>
      <c r="J108" s="82"/>
      <c r="K108" s="82"/>
      <c r="L108" s="82"/>
      <c r="M108" s="82"/>
      <c r="N108" s="82"/>
      <c r="O108" s="82"/>
      <c r="P108" s="82"/>
      <c r="Q108" s="82"/>
      <c r="R108" s="82"/>
      <c r="S108" s="82"/>
      <c r="T108" s="82"/>
    </row>
  </sheetData>
  <sheetProtection algorithmName="SHA-512" hashValue="WzHI+LLFYn4T8RW6/6R2hGKah3vweIM1bQ3GyRynZIsl7zb63g0fRMuQjoA4av5ecXns5Kb3yh7VFfbfPIxsAA==" saltValue="KRxURyQ4ubEb5gMJ/0EdtA==" spinCount="100000" sheet="1" objects="1" scenarios="1" formatCells="0" formatColumns="0" formatRows="0" insertColumns="0" insertRows="0" deleteColumns="0" deleteRows="0" sort="0" autoFilter="0"/>
  <mergeCells count="8">
    <mergeCell ref="Q6:S6"/>
    <mergeCell ref="T6:T7"/>
    <mergeCell ref="A6:A7"/>
    <mergeCell ref="B6:D6"/>
    <mergeCell ref="E6:G6"/>
    <mergeCell ref="H6:J6"/>
    <mergeCell ref="K6:M6"/>
    <mergeCell ref="N6:P6"/>
  </mergeCells>
  <pageMargins left="0.23622047244094502" right="0.23622047244094502" top="0.74803149606299202" bottom="0.74803149606299202" header="0.31496062992126" footer="0.31496062992126"/>
  <pageSetup paperSize="5" scale="98" fitToHeight="0" orientation="landscape" horizontalDpi="1200" verticalDpi="1200" r:id="rId1"/>
  <headerFoot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45FF6-CBA9-4E16-996B-D66F1E21DE00}">
  <sheetPr codeName="Sheet2">
    <pageSetUpPr fitToPage="1"/>
  </sheetPr>
  <dimension ref="A1:P85"/>
  <sheetViews>
    <sheetView workbookViewId="0">
      <pane ySplit="3" topLeftCell="A4" activePane="bottomLeft" state="frozenSplit"/>
      <selection pane="bottomLeft"/>
    </sheetView>
  </sheetViews>
  <sheetFormatPr defaultRowHeight="10.5" x14ac:dyDescent="0.15"/>
  <cols>
    <col min="1" max="1" width="4.140625" style="78" customWidth="1"/>
    <col min="2" max="2" width="17.140625" style="78" customWidth="1"/>
    <col min="3" max="3" width="8.7109375" style="78" customWidth="1"/>
    <col min="4" max="4" width="8.85546875" style="78" customWidth="1"/>
    <col min="5" max="6" width="8.7109375" style="78" customWidth="1"/>
    <col min="7" max="7" width="8" style="78" customWidth="1"/>
    <col min="8" max="8" width="5.28515625" style="78" customWidth="1"/>
    <col min="9" max="9" width="4.85546875" style="78" customWidth="1"/>
    <col min="10" max="10" width="8" style="78" customWidth="1"/>
    <col min="11" max="11" width="10.85546875" style="78" customWidth="1"/>
    <col min="12" max="12" width="9.42578125" style="78" customWidth="1"/>
    <col min="13" max="14" width="11" style="78" customWidth="1"/>
    <col min="15" max="16" width="12.42578125" style="78" customWidth="1"/>
    <col min="17" max="16384" width="9.140625" style="78"/>
  </cols>
  <sheetData>
    <row r="1" spans="1:16" ht="13.5" customHeight="1" x14ac:dyDescent="0.15">
      <c r="A1" s="82"/>
      <c r="B1" s="82"/>
      <c r="C1" s="82"/>
      <c r="D1" s="82"/>
      <c r="E1" s="82"/>
      <c r="F1" s="82"/>
      <c r="G1" s="82"/>
      <c r="H1" s="82"/>
      <c r="I1" s="82"/>
      <c r="J1" s="82"/>
      <c r="K1" s="82"/>
      <c r="L1" s="82"/>
      <c r="M1" s="82"/>
      <c r="N1" s="82"/>
      <c r="O1" s="82"/>
      <c r="P1" s="83" t="s">
        <v>116</v>
      </c>
    </row>
    <row r="2" spans="1:16" ht="18" customHeight="1" x14ac:dyDescent="0.2">
      <c r="A2" s="82"/>
      <c r="B2" s="82"/>
      <c r="C2" s="82"/>
      <c r="D2" s="82"/>
      <c r="E2" s="82"/>
      <c r="F2" s="82"/>
      <c r="G2" s="82"/>
      <c r="H2" s="82"/>
      <c r="I2" s="82"/>
      <c r="J2" s="82"/>
      <c r="K2" s="82"/>
      <c r="L2" s="82"/>
      <c r="M2" s="82"/>
      <c r="N2" s="82"/>
      <c r="O2" s="82"/>
      <c r="P2" s="85" t="s">
        <v>119</v>
      </c>
    </row>
    <row r="3" spans="1:16" ht="3.75" customHeight="1" thickBot="1" x14ac:dyDescent="0.2">
      <c r="A3" s="86"/>
      <c r="B3" s="86"/>
      <c r="C3" s="86"/>
      <c r="D3" s="86"/>
      <c r="E3" s="86"/>
      <c r="F3" s="86"/>
      <c r="G3" s="86"/>
      <c r="H3" s="86"/>
      <c r="I3" s="86"/>
      <c r="J3" s="86"/>
      <c r="K3" s="86"/>
      <c r="L3" s="86"/>
      <c r="M3" s="86"/>
      <c r="N3" s="86"/>
      <c r="O3" s="86"/>
      <c r="P3" s="86"/>
    </row>
    <row r="4" spans="1:16" x14ac:dyDescent="0.15">
      <c r="A4" s="82"/>
      <c r="B4" s="82"/>
      <c r="C4" s="82"/>
      <c r="D4" s="82"/>
      <c r="E4" s="82"/>
      <c r="F4" s="82"/>
      <c r="G4" s="82"/>
      <c r="H4" s="82"/>
      <c r="I4" s="82"/>
      <c r="J4" s="82"/>
      <c r="K4" s="82"/>
      <c r="L4" s="82"/>
      <c r="M4" s="82"/>
      <c r="N4" s="82"/>
      <c r="O4" s="82"/>
      <c r="P4" s="82"/>
    </row>
    <row r="5" spans="1:16" ht="12.75" x14ac:dyDescent="0.2">
      <c r="A5" s="189" t="s">
        <v>1499</v>
      </c>
      <c r="B5" s="190"/>
      <c r="C5" s="190"/>
      <c r="D5" s="190"/>
      <c r="E5" s="190"/>
      <c r="F5" s="190"/>
      <c r="G5" s="190"/>
      <c r="H5" s="190"/>
      <c r="I5" s="190"/>
      <c r="J5" s="189" t="s">
        <v>1522</v>
      </c>
      <c r="K5" s="190"/>
      <c r="L5" s="190"/>
      <c r="M5" s="190"/>
      <c r="N5" s="190"/>
      <c r="O5" s="190"/>
      <c r="P5" s="190"/>
    </row>
    <row r="6" spans="1:16" ht="12.75" x14ac:dyDescent="0.2">
      <c r="A6" s="191" t="s">
        <v>1500</v>
      </c>
      <c r="B6" s="191"/>
      <c r="C6" s="191"/>
      <c r="D6" s="191"/>
      <c r="E6" s="191"/>
      <c r="F6" s="192">
        <v>367</v>
      </c>
      <c r="G6" s="192"/>
      <c r="H6" s="190"/>
      <c r="I6" s="190"/>
      <c r="J6" s="191" t="s">
        <v>1523</v>
      </c>
      <c r="K6" s="191"/>
      <c r="L6" s="191"/>
      <c r="M6" s="191"/>
      <c r="N6" s="191"/>
      <c r="O6" s="193">
        <v>21644806.440000001</v>
      </c>
      <c r="P6" s="193"/>
    </row>
    <row r="7" spans="1:16" ht="12.75" x14ac:dyDescent="0.2">
      <c r="A7" s="194" t="s">
        <v>1501</v>
      </c>
      <c r="B7" s="194"/>
      <c r="C7" s="194"/>
      <c r="D7" s="194"/>
      <c r="E7" s="194"/>
      <c r="F7" s="195">
        <v>356</v>
      </c>
      <c r="G7" s="196"/>
      <c r="H7" s="190"/>
      <c r="I7" s="190"/>
      <c r="J7" s="197" t="s">
        <v>1524</v>
      </c>
      <c r="K7" s="197"/>
      <c r="L7" s="197"/>
      <c r="M7" s="197"/>
      <c r="N7" s="197"/>
      <c r="O7" s="198">
        <v>3586855.67</v>
      </c>
      <c r="P7" s="198"/>
    </row>
    <row r="8" spans="1:16" ht="12.75" x14ac:dyDescent="0.2">
      <c r="A8" s="199" t="s">
        <v>1502</v>
      </c>
      <c r="B8" s="199"/>
      <c r="C8" s="199"/>
      <c r="D8" s="199"/>
      <c r="E8" s="199"/>
      <c r="F8" s="200">
        <v>134</v>
      </c>
      <c r="G8" s="200"/>
      <c r="H8" s="190"/>
      <c r="I8" s="190"/>
      <c r="J8" s="197" t="s">
        <v>1525</v>
      </c>
      <c r="K8" s="197"/>
      <c r="L8" s="197"/>
      <c r="M8" s="197"/>
      <c r="N8" s="197"/>
      <c r="O8" s="198">
        <v>0</v>
      </c>
      <c r="P8" s="198"/>
    </row>
    <row r="9" spans="1:16" ht="12.75" x14ac:dyDescent="0.2">
      <c r="A9" s="197" t="s">
        <v>1503</v>
      </c>
      <c r="B9" s="197"/>
      <c r="C9" s="197"/>
      <c r="D9" s="197"/>
      <c r="E9" s="197"/>
      <c r="F9" s="201">
        <v>129</v>
      </c>
      <c r="G9" s="202"/>
      <c r="H9" s="190"/>
      <c r="I9" s="190"/>
      <c r="J9" s="203" t="s">
        <v>1526</v>
      </c>
      <c r="K9" s="203"/>
      <c r="L9" s="203"/>
      <c r="M9" s="203"/>
      <c r="N9" s="203"/>
      <c r="O9" s="204">
        <v>5920173.5199999996</v>
      </c>
      <c r="P9" s="204"/>
    </row>
    <row r="10" spans="1:16" ht="12.75" x14ac:dyDescent="0.2">
      <c r="A10" s="197" t="s">
        <v>1504</v>
      </c>
      <c r="B10" s="197"/>
      <c r="C10" s="197"/>
      <c r="D10" s="197"/>
      <c r="E10" s="197"/>
      <c r="F10" s="201">
        <v>124</v>
      </c>
      <c r="G10" s="202"/>
      <c r="H10" s="190"/>
      <c r="I10" s="190"/>
      <c r="J10" s="205" t="s">
        <v>1527</v>
      </c>
      <c r="K10" s="205"/>
      <c r="L10" s="205"/>
      <c r="M10" s="205"/>
      <c r="N10" s="205"/>
      <c r="O10" s="206">
        <f>SUM(O6:O9)</f>
        <v>31151835.629999999</v>
      </c>
      <c r="P10" s="206"/>
    </row>
    <row r="11" spans="1:16" ht="12.75" x14ac:dyDescent="0.2">
      <c r="A11" s="194" t="s">
        <v>1505</v>
      </c>
      <c r="B11" s="194"/>
      <c r="C11" s="194"/>
      <c r="D11" s="194"/>
      <c r="E11" s="194"/>
      <c r="F11" s="196" t="s">
        <v>1509</v>
      </c>
      <c r="G11" s="196"/>
      <c r="H11" s="190"/>
      <c r="I11" s="190"/>
      <c r="J11" s="190"/>
      <c r="K11" s="190"/>
      <c r="L11" s="190"/>
      <c r="M11" s="190"/>
      <c r="N11" s="190"/>
      <c r="O11" s="190"/>
      <c r="P11" s="190"/>
    </row>
    <row r="12" spans="1:16" ht="12.75" x14ac:dyDescent="0.2">
      <c r="A12" s="199" t="s">
        <v>1506</v>
      </c>
      <c r="B12" s="199"/>
      <c r="C12" s="199"/>
      <c r="D12" s="199"/>
      <c r="E12" s="199"/>
      <c r="F12" s="207">
        <v>0.9627</v>
      </c>
      <c r="G12" s="200"/>
      <c r="H12" s="190"/>
      <c r="I12" s="190"/>
      <c r="J12" s="189" t="s">
        <v>1528</v>
      </c>
      <c r="K12" s="190"/>
      <c r="L12" s="190"/>
      <c r="M12" s="190"/>
      <c r="N12" s="190"/>
      <c r="O12" s="190"/>
      <c r="P12" s="190"/>
    </row>
    <row r="13" spans="1:16" ht="12.75" x14ac:dyDescent="0.2">
      <c r="A13" s="194" t="s">
        <v>1507</v>
      </c>
      <c r="B13" s="194"/>
      <c r="C13" s="194"/>
      <c r="D13" s="194"/>
      <c r="E13" s="194"/>
      <c r="F13" s="208">
        <v>0.9869</v>
      </c>
      <c r="G13" s="196"/>
      <c r="H13" s="190"/>
      <c r="I13" s="190"/>
      <c r="J13" s="191" t="s">
        <v>1529</v>
      </c>
      <c r="K13" s="191"/>
      <c r="L13" s="191"/>
      <c r="M13" s="191"/>
      <c r="N13" s="191"/>
      <c r="O13" s="193">
        <v>776978.63</v>
      </c>
      <c r="P13" s="193"/>
    </row>
    <row r="14" spans="1:16" ht="12.75" x14ac:dyDescent="0.2">
      <c r="A14" s="199" t="s">
        <v>1508</v>
      </c>
      <c r="B14" s="199"/>
      <c r="C14" s="199"/>
      <c r="D14" s="199"/>
      <c r="E14" s="199"/>
      <c r="F14" s="200">
        <v>174</v>
      </c>
      <c r="G14" s="200"/>
      <c r="H14" s="190"/>
      <c r="I14" s="190"/>
      <c r="J14" s="203" t="s">
        <v>1530</v>
      </c>
      <c r="K14" s="203"/>
      <c r="L14" s="203"/>
      <c r="M14" s="203"/>
      <c r="N14" s="203"/>
      <c r="O14" s="204">
        <v>70574.12</v>
      </c>
      <c r="P14" s="204"/>
    </row>
    <row r="15" spans="1:16" ht="12.75" x14ac:dyDescent="0.2">
      <c r="A15" s="197" t="s">
        <v>1503</v>
      </c>
      <c r="B15" s="197"/>
      <c r="C15" s="197"/>
      <c r="D15" s="197"/>
      <c r="E15" s="197"/>
      <c r="F15" s="201">
        <v>164.1</v>
      </c>
      <c r="G15" s="202"/>
      <c r="H15" s="190"/>
      <c r="I15" s="190"/>
      <c r="J15" s="205" t="s">
        <v>1527</v>
      </c>
      <c r="K15" s="205"/>
      <c r="L15" s="205"/>
      <c r="M15" s="205"/>
      <c r="N15" s="205"/>
      <c r="O15" s="206">
        <f>SUM(O13:O14)</f>
        <v>847552.75</v>
      </c>
      <c r="P15" s="206"/>
    </row>
    <row r="16" spans="1:16" ht="12.75" x14ac:dyDescent="0.2">
      <c r="A16" s="197" t="s">
        <v>1504</v>
      </c>
      <c r="B16" s="197"/>
      <c r="C16" s="197"/>
      <c r="D16" s="197"/>
      <c r="E16" s="197"/>
      <c r="F16" s="201">
        <v>159.1</v>
      </c>
      <c r="G16" s="202"/>
      <c r="H16" s="190"/>
      <c r="I16" s="190"/>
      <c r="J16" s="190"/>
      <c r="K16" s="190"/>
      <c r="L16" s="190"/>
      <c r="M16" s="190"/>
      <c r="N16" s="190"/>
      <c r="O16" s="190"/>
      <c r="P16" s="190"/>
    </row>
    <row r="17" spans="1:16" ht="12.75" x14ac:dyDescent="0.2">
      <c r="A17" s="194" t="s">
        <v>1505</v>
      </c>
      <c r="B17" s="194"/>
      <c r="C17" s="194"/>
      <c r="D17" s="194"/>
      <c r="E17" s="194"/>
      <c r="F17" s="196" t="s">
        <v>1510</v>
      </c>
      <c r="G17" s="196"/>
      <c r="H17" s="190"/>
      <c r="I17" s="190"/>
      <c r="J17" s="189" t="s">
        <v>1531</v>
      </c>
      <c r="K17" s="190"/>
      <c r="L17" s="190"/>
      <c r="M17" s="190"/>
      <c r="N17" s="190"/>
      <c r="O17" s="190"/>
      <c r="P17" s="190"/>
    </row>
    <row r="18" spans="1:16" ht="12.75" x14ac:dyDescent="0.2">
      <c r="A18" s="190"/>
      <c r="B18" s="190"/>
      <c r="C18" s="190"/>
      <c r="D18" s="190"/>
      <c r="E18" s="190"/>
      <c r="F18" s="190"/>
      <c r="G18" s="190"/>
      <c r="H18" s="190"/>
      <c r="I18" s="190"/>
      <c r="J18" s="191" t="s">
        <v>1532</v>
      </c>
      <c r="K18" s="191"/>
      <c r="L18" s="191"/>
      <c r="M18" s="191"/>
      <c r="N18" s="191"/>
      <c r="O18" s="193">
        <v>35408</v>
      </c>
      <c r="P18" s="193"/>
    </row>
    <row r="19" spans="1:16" ht="12.75" x14ac:dyDescent="0.2">
      <c r="A19" s="189" t="s">
        <v>1511</v>
      </c>
      <c r="B19" s="190"/>
      <c r="C19" s="190"/>
      <c r="D19" s="190"/>
      <c r="E19" s="190"/>
      <c r="F19" s="190"/>
      <c r="G19" s="190"/>
      <c r="H19" s="190"/>
      <c r="I19" s="190"/>
      <c r="J19" s="197" t="s">
        <v>1533</v>
      </c>
      <c r="K19" s="197"/>
      <c r="L19" s="197"/>
      <c r="M19" s="197"/>
      <c r="N19" s="197"/>
      <c r="O19" s="198">
        <v>25639</v>
      </c>
      <c r="P19" s="198"/>
    </row>
    <row r="20" spans="1:16" ht="12.75" x14ac:dyDescent="0.2">
      <c r="A20" s="191" t="s">
        <v>1512</v>
      </c>
      <c r="B20" s="191"/>
      <c r="C20" s="191"/>
      <c r="D20" s="191"/>
      <c r="E20" s="191"/>
      <c r="F20" s="192">
        <v>105</v>
      </c>
      <c r="G20" s="192"/>
      <c r="H20" s="190"/>
      <c r="I20" s="190"/>
      <c r="J20" s="203" t="s">
        <v>1534</v>
      </c>
      <c r="K20" s="203"/>
      <c r="L20" s="203"/>
      <c r="M20" s="203"/>
      <c r="N20" s="203"/>
      <c r="O20" s="204">
        <v>24320</v>
      </c>
      <c r="P20" s="204"/>
    </row>
    <row r="21" spans="1:16" ht="12.75" x14ac:dyDescent="0.2">
      <c r="A21" s="197" t="s">
        <v>1513</v>
      </c>
      <c r="B21" s="197"/>
      <c r="C21" s="197"/>
      <c r="D21" s="197"/>
      <c r="E21" s="197"/>
      <c r="F21" s="202">
        <v>98</v>
      </c>
      <c r="G21" s="202"/>
      <c r="H21" s="190"/>
      <c r="I21" s="190"/>
      <c r="J21" s="205" t="s">
        <v>1527</v>
      </c>
      <c r="K21" s="205"/>
      <c r="L21" s="205"/>
      <c r="M21" s="205"/>
      <c r="N21" s="205"/>
      <c r="O21" s="206">
        <f>SUM(O18:O20)</f>
        <v>85367</v>
      </c>
      <c r="P21" s="206"/>
    </row>
    <row r="22" spans="1:16" ht="12.75" x14ac:dyDescent="0.2">
      <c r="A22" s="197" t="s">
        <v>1514</v>
      </c>
      <c r="B22" s="197"/>
      <c r="C22" s="197"/>
      <c r="D22" s="197"/>
      <c r="E22" s="197"/>
      <c r="F22" s="201">
        <v>88.9</v>
      </c>
      <c r="G22" s="202"/>
      <c r="H22" s="190"/>
      <c r="I22" s="190"/>
      <c r="J22" s="190"/>
      <c r="K22" s="190"/>
      <c r="L22" s="190"/>
      <c r="M22" s="190"/>
      <c r="N22" s="190"/>
      <c r="O22" s="190"/>
      <c r="P22" s="190"/>
    </row>
    <row r="23" spans="1:16" ht="12.75" x14ac:dyDescent="0.2">
      <c r="A23" s="194" t="s">
        <v>1515</v>
      </c>
      <c r="B23" s="194"/>
      <c r="C23" s="194"/>
      <c r="D23" s="194"/>
      <c r="E23" s="194"/>
      <c r="F23" s="196" t="s">
        <v>1516</v>
      </c>
      <c r="G23" s="196"/>
      <c r="H23" s="190"/>
      <c r="I23" s="190"/>
      <c r="J23" s="209" t="s">
        <v>1535</v>
      </c>
      <c r="K23" s="209"/>
      <c r="L23" s="209"/>
      <c r="M23" s="209"/>
      <c r="N23" s="209"/>
      <c r="O23" s="210">
        <f>O10+O15+O21</f>
        <v>32084755.379999999</v>
      </c>
      <c r="P23" s="210"/>
    </row>
    <row r="24" spans="1:16" ht="12.75" x14ac:dyDescent="0.2">
      <c r="A24" s="190"/>
      <c r="B24" s="190"/>
      <c r="C24" s="190"/>
      <c r="D24" s="190"/>
      <c r="E24" s="190"/>
      <c r="F24" s="190"/>
      <c r="G24" s="190"/>
      <c r="H24" s="190"/>
      <c r="I24" s="190"/>
      <c r="J24" s="190"/>
      <c r="K24" s="190"/>
      <c r="L24" s="190"/>
      <c r="M24" s="190"/>
      <c r="N24" s="190"/>
      <c r="O24" s="190"/>
      <c r="P24" s="190"/>
    </row>
    <row r="25" spans="1:16" ht="12.75" x14ac:dyDescent="0.2">
      <c r="A25" s="189" t="s">
        <v>1517</v>
      </c>
      <c r="B25" s="190"/>
      <c r="C25" s="190"/>
      <c r="D25" s="190"/>
      <c r="E25" s="190"/>
      <c r="F25" s="190"/>
      <c r="G25" s="190"/>
      <c r="H25" s="190"/>
      <c r="I25" s="190"/>
      <c r="J25" s="190"/>
      <c r="K25" s="190"/>
      <c r="L25" s="190"/>
      <c r="M25" s="190"/>
      <c r="N25" s="190"/>
      <c r="O25" s="190"/>
      <c r="P25" s="190"/>
    </row>
    <row r="26" spans="1:16" ht="12.75" x14ac:dyDescent="0.2">
      <c r="A26" s="191" t="s">
        <v>1518</v>
      </c>
      <c r="B26" s="191"/>
      <c r="C26" s="191"/>
      <c r="D26" s="191"/>
      <c r="E26" s="191"/>
      <c r="F26" s="192">
        <v>29</v>
      </c>
      <c r="G26" s="192"/>
      <c r="H26" s="190"/>
      <c r="I26" s="190"/>
      <c r="J26" s="190"/>
      <c r="K26" s="190"/>
      <c r="L26" s="190"/>
      <c r="M26" s="190"/>
      <c r="N26" s="190"/>
      <c r="O26" s="190"/>
      <c r="P26" s="190"/>
    </row>
    <row r="27" spans="1:16" ht="12.75" x14ac:dyDescent="0.2">
      <c r="A27" s="197" t="s">
        <v>1519</v>
      </c>
      <c r="B27" s="197"/>
      <c r="C27" s="197"/>
      <c r="D27" s="197"/>
      <c r="E27" s="197"/>
      <c r="F27" s="201">
        <v>0.3</v>
      </c>
      <c r="G27" s="201"/>
      <c r="H27" s="190"/>
      <c r="I27" s="190"/>
      <c r="J27" s="190"/>
      <c r="K27" s="190"/>
      <c r="L27" s="190"/>
      <c r="M27" s="190"/>
      <c r="N27" s="190"/>
      <c r="O27" s="190"/>
      <c r="P27" s="190"/>
    </row>
    <row r="28" spans="1:16" ht="12.75" x14ac:dyDescent="0.2">
      <c r="A28" s="194" t="s">
        <v>1520</v>
      </c>
      <c r="B28" s="194"/>
      <c r="C28" s="194"/>
      <c r="D28" s="194"/>
      <c r="E28" s="194"/>
      <c r="F28" s="196" t="s">
        <v>1521</v>
      </c>
      <c r="G28" s="196"/>
      <c r="H28" s="190"/>
      <c r="I28" s="190"/>
      <c r="J28" s="190"/>
      <c r="K28" s="190"/>
      <c r="L28" s="190"/>
      <c r="M28" s="190"/>
      <c r="N28" s="190"/>
      <c r="O28" s="190"/>
      <c r="P28" s="190"/>
    </row>
    <row r="29" spans="1:16" ht="12.75" x14ac:dyDescent="0.2">
      <c r="A29" s="190"/>
      <c r="B29" s="190"/>
      <c r="C29" s="190"/>
      <c r="D29" s="190"/>
      <c r="E29" s="190"/>
      <c r="F29" s="190"/>
      <c r="G29" s="190"/>
      <c r="H29" s="190"/>
      <c r="I29" s="190"/>
      <c r="J29" s="190"/>
      <c r="K29" s="190"/>
      <c r="L29" s="190"/>
      <c r="M29" s="190"/>
      <c r="N29" s="190"/>
      <c r="O29" s="190"/>
      <c r="P29" s="190"/>
    </row>
    <row r="30" spans="1:16" ht="12.75" x14ac:dyDescent="0.2">
      <c r="A30" s="190"/>
      <c r="B30" s="190"/>
      <c r="C30" s="190"/>
      <c r="D30" s="190"/>
      <c r="E30" s="190"/>
      <c r="F30" s="190"/>
      <c r="G30" s="190"/>
      <c r="H30" s="190"/>
      <c r="I30" s="190"/>
      <c r="J30" s="190"/>
      <c r="K30" s="190"/>
      <c r="L30" s="190"/>
      <c r="M30" s="190"/>
      <c r="N30" s="190"/>
      <c r="O30" s="190"/>
      <c r="P30" s="190"/>
    </row>
    <row r="31" spans="1:16" ht="12.75" x14ac:dyDescent="0.2">
      <c r="A31" s="189" t="s">
        <v>1536</v>
      </c>
      <c r="B31" s="82"/>
      <c r="C31" s="82"/>
      <c r="D31" s="82"/>
      <c r="E31" s="82"/>
      <c r="F31" s="82"/>
      <c r="G31" s="82"/>
      <c r="H31" s="82"/>
      <c r="I31" s="82"/>
      <c r="J31" s="82"/>
      <c r="K31" s="82"/>
      <c r="L31" s="82"/>
      <c r="M31" s="82"/>
      <c r="N31" s="82"/>
      <c r="O31" s="82"/>
      <c r="P31" s="211" t="s">
        <v>117</v>
      </c>
    </row>
    <row r="32" spans="1:16" ht="25.5" customHeight="1" x14ac:dyDescent="0.25">
      <c r="A32" s="212" t="s">
        <v>1</v>
      </c>
      <c r="B32" s="213" t="s">
        <v>128</v>
      </c>
      <c r="C32" s="212" t="s">
        <v>1537</v>
      </c>
      <c r="D32" s="214"/>
      <c r="E32" s="214"/>
      <c r="F32" s="214"/>
      <c r="G32" s="212" t="s">
        <v>1540</v>
      </c>
      <c r="H32" s="212" t="s">
        <v>1541</v>
      </c>
      <c r="I32" s="214"/>
      <c r="J32" s="212" t="s">
        <v>1542</v>
      </c>
      <c r="K32" s="212" t="s">
        <v>1543</v>
      </c>
      <c r="L32" s="212" t="s">
        <v>1544</v>
      </c>
      <c r="M32" s="212" t="s">
        <v>1545</v>
      </c>
      <c r="N32" s="212" t="s">
        <v>1546</v>
      </c>
      <c r="O32" s="214"/>
      <c r="P32" s="212" t="s">
        <v>1549</v>
      </c>
    </row>
    <row r="33" spans="1:16" x14ac:dyDescent="0.15">
      <c r="A33" s="214"/>
      <c r="B33" s="215"/>
      <c r="C33" s="92" t="s">
        <v>1538</v>
      </c>
      <c r="D33" s="92" t="s">
        <v>1539</v>
      </c>
      <c r="E33" s="92" t="s">
        <v>1465</v>
      </c>
      <c r="F33" s="92" t="s">
        <v>971</v>
      </c>
      <c r="G33" s="214"/>
      <c r="H33" s="214"/>
      <c r="I33" s="214"/>
      <c r="J33" s="214"/>
      <c r="K33" s="214"/>
      <c r="L33" s="214"/>
      <c r="M33" s="214"/>
      <c r="N33" s="92" t="s">
        <v>1547</v>
      </c>
      <c r="O33" s="92" t="s">
        <v>1548</v>
      </c>
      <c r="P33" s="214"/>
    </row>
    <row r="34" spans="1:16" ht="15" customHeight="1" x14ac:dyDescent="0.15">
      <c r="A34" s="216">
        <v>1</v>
      </c>
      <c r="B34" s="217" t="s">
        <v>1361</v>
      </c>
      <c r="C34" s="216">
        <v>367</v>
      </c>
      <c r="D34" s="216">
        <v>351</v>
      </c>
      <c r="E34" s="216">
        <v>136</v>
      </c>
      <c r="F34" s="216">
        <v>231</v>
      </c>
      <c r="G34" s="218">
        <v>97.008696111489556</v>
      </c>
      <c r="H34" s="219">
        <v>356.02191472916667</v>
      </c>
      <c r="I34" s="220"/>
      <c r="J34" s="218">
        <v>1559.6934604904632</v>
      </c>
      <c r="K34" s="218">
        <v>745.55724795640356</v>
      </c>
      <c r="L34" s="218">
        <v>15.15558583106267</v>
      </c>
      <c r="M34" s="218">
        <v>11.490957291540845</v>
      </c>
      <c r="N34" s="221">
        <v>61352.043596730247</v>
      </c>
      <c r="O34" s="221">
        <v>58977.674223433256</v>
      </c>
      <c r="P34" s="221">
        <v>21644806.440000005</v>
      </c>
    </row>
    <row r="35" spans="1:16" ht="15" customHeight="1" x14ac:dyDescent="0.15">
      <c r="A35" s="222"/>
      <c r="B35" s="223" t="s">
        <v>1550</v>
      </c>
      <c r="C35" s="222">
        <f t="shared" ref="C35:P35" si="0">SUM(C34:C34)</f>
        <v>367</v>
      </c>
      <c r="D35" s="222">
        <f t="shared" si="0"/>
        <v>351</v>
      </c>
      <c r="E35" s="222">
        <f t="shared" si="0"/>
        <v>136</v>
      </c>
      <c r="F35" s="222">
        <f t="shared" si="0"/>
        <v>231</v>
      </c>
      <c r="G35" s="224">
        <v>97.008696111489556</v>
      </c>
      <c r="H35" s="225">
        <v>356.02191472916667</v>
      </c>
      <c r="I35" s="226"/>
      <c r="J35" s="224">
        <v>1559.6934604904632</v>
      </c>
      <c r="K35" s="224">
        <v>745.55724795640356</v>
      </c>
      <c r="L35" s="224">
        <v>15.15558583106267</v>
      </c>
      <c r="M35" s="224">
        <v>11.490957291540845</v>
      </c>
      <c r="N35" s="227">
        <v>61352.043596730247</v>
      </c>
      <c r="O35" s="227">
        <v>58977.674223433256</v>
      </c>
      <c r="P35" s="227">
        <f t="shared" si="0"/>
        <v>21644806.440000005</v>
      </c>
    </row>
    <row r="36" spans="1:16" ht="15" customHeight="1" x14ac:dyDescent="0.15">
      <c r="A36" s="82"/>
      <c r="B36" s="82"/>
      <c r="C36" s="82"/>
      <c r="D36" s="82"/>
      <c r="E36" s="82"/>
      <c r="F36" s="82"/>
      <c r="G36" s="82"/>
      <c r="H36" s="82"/>
      <c r="I36" s="82"/>
      <c r="J36" s="82"/>
      <c r="K36" s="82"/>
      <c r="L36" s="82"/>
      <c r="M36" s="82"/>
      <c r="N36" s="82"/>
      <c r="O36" s="82"/>
      <c r="P36" s="82"/>
    </row>
    <row r="37" spans="1:16" ht="15" customHeight="1" x14ac:dyDescent="0.2">
      <c r="A37" s="189" t="s">
        <v>1551</v>
      </c>
      <c r="B37" s="82"/>
      <c r="C37" s="82"/>
      <c r="D37" s="82"/>
      <c r="E37" s="82"/>
      <c r="F37" s="82"/>
      <c r="G37" s="82"/>
      <c r="H37" s="82"/>
      <c r="I37" s="82"/>
      <c r="J37" s="82"/>
      <c r="K37" s="82"/>
      <c r="L37" s="82"/>
      <c r="M37" s="82"/>
      <c r="N37" s="82"/>
      <c r="O37" s="82"/>
      <c r="P37" s="211" t="s">
        <v>117</v>
      </c>
    </row>
    <row r="38" spans="1:16" ht="25.5" customHeight="1" x14ac:dyDescent="0.25">
      <c r="A38" s="212" t="s">
        <v>1</v>
      </c>
      <c r="B38" s="213" t="s">
        <v>128</v>
      </c>
      <c r="C38" s="212" t="s">
        <v>1552</v>
      </c>
      <c r="D38" s="214"/>
      <c r="E38" s="214"/>
      <c r="F38" s="214"/>
      <c r="G38" s="212" t="s">
        <v>1540</v>
      </c>
      <c r="H38" s="212" t="s">
        <v>1541</v>
      </c>
      <c r="I38" s="214"/>
      <c r="J38" s="212" t="s">
        <v>1553</v>
      </c>
      <c r="K38" s="212" t="s">
        <v>1554</v>
      </c>
      <c r="L38" s="212" t="s">
        <v>1544</v>
      </c>
      <c r="M38" s="212" t="s">
        <v>1545</v>
      </c>
      <c r="N38" s="212" t="s">
        <v>1555</v>
      </c>
      <c r="O38" s="214"/>
      <c r="P38" s="212" t="s">
        <v>1549</v>
      </c>
    </row>
    <row r="39" spans="1:16" x14ac:dyDescent="0.15">
      <c r="A39" s="214"/>
      <c r="B39" s="215"/>
      <c r="C39" s="92" t="s">
        <v>1538</v>
      </c>
      <c r="D39" s="92" t="s">
        <v>1539</v>
      </c>
      <c r="E39" s="92" t="s">
        <v>1465</v>
      </c>
      <c r="F39" s="92" t="s">
        <v>971</v>
      </c>
      <c r="G39" s="214"/>
      <c r="H39" s="214"/>
      <c r="I39" s="214"/>
      <c r="J39" s="214"/>
      <c r="K39" s="214"/>
      <c r="L39" s="214"/>
      <c r="M39" s="214"/>
      <c r="N39" s="92" t="s">
        <v>1547</v>
      </c>
      <c r="O39" s="92" t="s">
        <v>1548</v>
      </c>
      <c r="P39" s="214"/>
    </row>
    <row r="40" spans="1:16" ht="15" customHeight="1" x14ac:dyDescent="0.15">
      <c r="A40" s="216">
        <v>1</v>
      </c>
      <c r="B40" s="217" t="s">
        <v>1361</v>
      </c>
      <c r="C40" s="216">
        <v>372</v>
      </c>
      <c r="D40" s="216">
        <v>356</v>
      </c>
      <c r="E40" s="216">
        <v>136</v>
      </c>
      <c r="F40" s="216">
        <v>236</v>
      </c>
      <c r="G40" s="218">
        <v>96.954815787410439</v>
      </c>
      <c r="H40" s="219">
        <v>360.67191472916682</v>
      </c>
      <c r="I40" s="220"/>
      <c r="J40" s="218">
        <v>128.99520451666669</v>
      </c>
      <c r="K40" s="218">
        <v>123.99520451666669</v>
      </c>
      <c r="L40" s="218">
        <v>15.313709677419354</v>
      </c>
      <c r="M40" s="218">
        <v>11.490957291540845</v>
      </c>
      <c r="N40" s="221">
        <v>9991.9354838709678</v>
      </c>
      <c r="O40" s="221">
        <v>9642.0851344086113</v>
      </c>
      <c r="P40" s="221">
        <v>3586855.6700000032</v>
      </c>
    </row>
    <row r="41" spans="1:16" ht="15" customHeight="1" x14ac:dyDescent="0.15">
      <c r="A41" s="222"/>
      <c r="B41" s="223" t="s">
        <v>1550</v>
      </c>
      <c r="C41" s="222">
        <f t="shared" ref="C41:P41" si="1">SUM(C40:C40)</f>
        <v>372</v>
      </c>
      <c r="D41" s="222">
        <f t="shared" si="1"/>
        <v>356</v>
      </c>
      <c r="E41" s="222">
        <f t="shared" si="1"/>
        <v>136</v>
      </c>
      <c r="F41" s="222">
        <f t="shared" si="1"/>
        <v>236</v>
      </c>
      <c r="G41" s="224">
        <v>96.954815787410439</v>
      </c>
      <c r="H41" s="225">
        <v>360.67191472916682</v>
      </c>
      <c r="I41" s="226"/>
      <c r="J41" s="224">
        <v>128.99520451666669</v>
      </c>
      <c r="K41" s="224">
        <v>123.99520451666669</v>
      </c>
      <c r="L41" s="224">
        <v>15.313709677419354</v>
      </c>
      <c r="M41" s="224">
        <v>11.490957291540845</v>
      </c>
      <c r="N41" s="227">
        <v>9991.9354838709678</v>
      </c>
      <c r="O41" s="227">
        <v>9642.0851344086113</v>
      </c>
      <c r="P41" s="227">
        <f t="shared" si="1"/>
        <v>3586855.6700000032</v>
      </c>
    </row>
    <row r="42" spans="1:16" ht="15" customHeight="1" x14ac:dyDescent="0.15">
      <c r="A42" s="82"/>
      <c r="B42" s="82"/>
      <c r="C42" s="82"/>
      <c r="D42" s="82"/>
      <c r="E42" s="82"/>
      <c r="F42" s="82"/>
      <c r="G42" s="82"/>
      <c r="H42" s="82"/>
      <c r="I42" s="82"/>
      <c r="J42" s="82"/>
      <c r="K42" s="82"/>
      <c r="L42" s="82"/>
      <c r="M42" s="82"/>
      <c r="N42" s="82"/>
      <c r="O42" s="82"/>
      <c r="P42" s="82"/>
    </row>
    <row r="43" spans="1:16" ht="15" customHeight="1" x14ac:dyDescent="0.2">
      <c r="A43" s="189" t="s">
        <v>1556</v>
      </c>
      <c r="B43" s="82"/>
      <c r="C43" s="82"/>
      <c r="D43" s="82"/>
      <c r="E43" s="82"/>
      <c r="F43" s="82"/>
      <c r="G43" s="82"/>
      <c r="H43" s="82"/>
      <c r="I43" s="82"/>
      <c r="J43" s="82"/>
      <c r="K43" s="82"/>
      <c r="L43" s="82"/>
      <c r="M43" s="82"/>
      <c r="N43" s="82"/>
      <c r="O43" s="82"/>
      <c r="P43" s="211" t="s">
        <v>117</v>
      </c>
    </row>
    <row r="44" spans="1:16" ht="25.5" customHeight="1" x14ac:dyDescent="0.25">
      <c r="A44" s="212" t="s">
        <v>1</v>
      </c>
      <c r="B44" s="213" t="s">
        <v>128</v>
      </c>
      <c r="C44" s="212" t="s">
        <v>1557</v>
      </c>
      <c r="D44" s="214"/>
      <c r="E44" s="214"/>
      <c r="F44" s="214"/>
      <c r="G44" s="212" t="s">
        <v>1540</v>
      </c>
      <c r="H44" s="212" t="s">
        <v>1561</v>
      </c>
      <c r="I44" s="214"/>
      <c r="J44" s="212" t="s">
        <v>1562</v>
      </c>
      <c r="K44" s="212" t="s">
        <v>1563</v>
      </c>
      <c r="L44" s="212" t="s">
        <v>1564</v>
      </c>
      <c r="M44" s="212" t="s">
        <v>1545</v>
      </c>
      <c r="N44" s="212" t="s">
        <v>1565</v>
      </c>
      <c r="O44" s="214"/>
      <c r="P44" s="212" t="s">
        <v>1549</v>
      </c>
    </row>
    <row r="45" spans="1:16" ht="10.5" customHeight="1" x14ac:dyDescent="0.15">
      <c r="A45" s="214"/>
      <c r="B45" s="215"/>
      <c r="C45" s="92" t="s">
        <v>1558</v>
      </c>
      <c r="D45" s="92" t="s">
        <v>1559</v>
      </c>
      <c r="E45" s="92" t="s">
        <v>1539</v>
      </c>
      <c r="F45" s="92" t="s">
        <v>1560</v>
      </c>
      <c r="G45" s="214"/>
      <c r="H45" s="214"/>
      <c r="I45" s="214"/>
      <c r="J45" s="214"/>
      <c r="K45" s="214"/>
      <c r="L45" s="214"/>
      <c r="M45" s="214"/>
      <c r="N45" s="92" t="s">
        <v>1547</v>
      </c>
      <c r="O45" s="92" t="s">
        <v>1548</v>
      </c>
      <c r="P45" s="214"/>
    </row>
    <row r="46" spans="1:16" ht="15" customHeight="1" x14ac:dyDescent="0.15">
      <c r="A46" s="216">
        <v>1</v>
      </c>
      <c r="B46" s="217" t="s">
        <v>1361</v>
      </c>
      <c r="C46" s="216">
        <v>98</v>
      </c>
      <c r="D46" s="216">
        <v>105</v>
      </c>
      <c r="E46" s="216">
        <v>81</v>
      </c>
      <c r="F46" s="216">
        <v>17</v>
      </c>
      <c r="G46" s="218">
        <v>90.757394465306049</v>
      </c>
      <c r="H46" s="219">
        <v>88.942246575999931</v>
      </c>
      <c r="I46" s="220"/>
      <c r="J46" s="218">
        <v>108.85510204081626</v>
      </c>
      <c r="K46" s="218">
        <v>1.0558163265306122</v>
      </c>
      <c r="L46" s="218">
        <v>0</v>
      </c>
      <c r="M46" s="218">
        <v>31.560606060606005</v>
      </c>
      <c r="N46" s="221">
        <v>8788.775510204081</v>
      </c>
      <c r="O46" s="221">
        <v>7928.3533673469401</v>
      </c>
      <c r="P46" s="221">
        <v>776978.63000000012</v>
      </c>
    </row>
    <row r="47" spans="1:16" ht="15" customHeight="1" x14ac:dyDescent="0.15">
      <c r="A47" s="222"/>
      <c r="B47" s="223" t="s">
        <v>1550</v>
      </c>
      <c r="C47" s="222">
        <f t="shared" ref="C47:P47" si="2">SUM(C46:C46)</f>
        <v>98</v>
      </c>
      <c r="D47" s="222">
        <f t="shared" si="2"/>
        <v>105</v>
      </c>
      <c r="E47" s="222">
        <f t="shared" si="2"/>
        <v>81</v>
      </c>
      <c r="F47" s="222">
        <f t="shared" si="2"/>
        <v>17</v>
      </c>
      <c r="G47" s="224">
        <v>90.757394465306049</v>
      </c>
      <c r="H47" s="225">
        <v>88.942246575999931</v>
      </c>
      <c r="I47" s="226"/>
      <c r="J47" s="224">
        <v>108.85510204081626</v>
      </c>
      <c r="K47" s="224">
        <v>1.0558163265306122</v>
      </c>
      <c r="L47" s="224">
        <v>0</v>
      </c>
      <c r="M47" s="224">
        <v>31.560606060606005</v>
      </c>
      <c r="N47" s="227">
        <v>8788.775510204081</v>
      </c>
      <c r="O47" s="227">
        <v>7928.3533673469401</v>
      </c>
      <c r="P47" s="227">
        <f t="shared" si="2"/>
        <v>776978.63000000012</v>
      </c>
    </row>
    <row r="48" spans="1:16" ht="15" customHeight="1" x14ac:dyDescent="0.15">
      <c r="A48" s="82"/>
      <c r="B48" s="82"/>
      <c r="C48" s="82"/>
      <c r="D48" s="82"/>
      <c r="E48" s="82"/>
      <c r="F48" s="82"/>
      <c r="G48" s="82"/>
      <c r="H48" s="82"/>
      <c r="I48" s="82"/>
      <c r="J48" s="82"/>
      <c r="K48" s="82"/>
      <c r="L48" s="82"/>
      <c r="M48" s="82"/>
      <c r="N48" s="82"/>
      <c r="O48" s="82"/>
      <c r="P48" s="82"/>
    </row>
    <row r="49" spans="1:16" ht="15" customHeight="1" x14ac:dyDescent="0.2">
      <c r="A49" s="189" t="s">
        <v>1566</v>
      </c>
      <c r="B49" s="82"/>
      <c r="C49" s="82"/>
      <c r="D49" s="82"/>
      <c r="E49" s="82"/>
      <c r="F49" s="82"/>
      <c r="G49" s="82"/>
      <c r="H49" s="82"/>
      <c r="I49" s="82"/>
      <c r="J49" s="82"/>
      <c r="K49" s="82"/>
      <c r="L49" s="82"/>
      <c r="M49" s="82"/>
      <c r="N49" s="82"/>
      <c r="O49" s="82"/>
      <c r="P49" s="211" t="s">
        <v>117</v>
      </c>
    </row>
    <row r="50" spans="1:16" ht="25.5" customHeight="1" x14ac:dyDescent="0.25">
      <c r="A50" s="212" t="s">
        <v>1</v>
      </c>
      <c r="B50" s="213" t="s">
        <v>128</v>
      </c>
      <c r="C50" s="212" t="s">
        <v>1567</v>
      </c>
      <c r="D50" s="214"/>
      <c r="E50" s="214"/>
      <c r="F50" s="214"/>
      <c r="G50" s="212" t="s">
        <v>1540</v>
      </c>
      <c r="H50" s="212" t="s">
        <v>1541</v>
      </c>
      <c r="I50" s="214"/>
      <c r="J50" s="212" t="s">
        <v>1553</v>
      </c>
      <c r="K50" s="212" t="s">
        <v>1554</v>
      </c>
      <c r="L50" s="212" t="s">
        <v>1544</v>
      </c>
      <c r="M50" s="212" t="s">
        <v>1545</v>
      </c>
      <c r="N50" s="212" t="s">
        <v>1568</v>
      </c>
      <c r="O50" s="214"/>
      <c r="P50" s="212" t="s">
        <v>1549</v>
      </c>
    </row>
    <row r="51" spans="1:16" x14ac:dyDescent="0.15">
      <c r="A51" s="214"/>
      <c r="B51" s="215"/>
      <c r="C51" s="92" t="s">
        <v>1538</v>
      </c>
      <c r="D51" s="92" t="s">
        <v>1539</v>
      </c>
      <c r="E51" s="92" t="s">
        <v>1465</v>
      </c>
      <c r="F51" s="92" t="s">
        <v>971</v>
      </c>
      <c r="G51" s="214"/>
      <c r="H51" s="214"/>
      <c r="I51" s="214"/>
      <c r="J51" s="214"/>
      <c r="K51" s="214"/>
      <c r="L51" s="214"/>
      <c r="M51" s="214"/>
      <c r="N51" s="92" t="s">
        <v>1547</v>
      </c>
      <c r="O51" s="92" t="s">
        <v>1548</v>
      </c>
      <c r="P51" s="214"/>
    </row>
    <row r="52" spans="1:16" ht="15" customHeight="1" x14ac:dyDescent="0.15">
      <c r="A52" s="216">
        <v>1</v>
      </c>
      <c r="B52" s="217" t="s">
        <v>1361</v>
      </c>
      <c r="C52" s="216">
        <v>0</v>
      </c>
      <c r="D52" s="216">
        <v>0</v>
      </c>
      <c r="E52" s="216">
        <v>0</v>
      </c>
      <c r="F52" s="216">
        <v>0</v>
      </c>
      <c r="G52" s="218">
        <v>0</v>
      </c>
      <c r="H52" s="219">
        <v>0</v>
      </c>
      <c r="I52" s="220"/>
      <c r="J52" s="218">
        <v>0</v>
      </c>
      <c r="K52" s="218">
        <v>0</v>
      </c>
      <c r="L52" s="218">
        <v>0</v>
      </c>
      <c r="M52" s="218">
        <v>0</v>
      </c>
      <c r="N52" s="221">
        <v>0</v>
      </c>
      <c r="O52" s="221">
        <v>0</v>
      </c>
      <c r="P52" s="221">
        <v>0</v>
      </c>
    </row>
    <row r="53" spans="1:16" ht="15" customHeight="1" x14ac:dyDescent="0.15">
      <c r="A53" s="222"/>
      <c r="B53" s="223" t="s">
        <v>1550</v>
      </c>
      <c r="C53" s="222">
        <f t="shared" ref="C53:P53" si="3">SUM(C52:C52)</f>
        <v>0</v>
      </c>
      <c r="D53" s="222">
        <f t="shared" si="3"/>
        <v>0</v>
      </c>
      <c r="E53" s="222">
        <f t="shared" si="3"/>
        <v>0</v>
      </c>
      <c r="F53" s="222">
        <f t="shared" si="3"/>
        <v>0</v>
      </c>
      <c r="G53" s="224">
        <v>0</v>
      </c>
      <c r="H53" s="225">
        <v>0</v>
      </c>
      <c r="I53" s="226"/>
      <c r="J53" s="224">
        <v>0</v>
      </c>
      <c r="K53" s="224">
        <v>0</v>
      </c>
      <c r="L53" s="224">
        <v>0</v>
      </c>
      <c r="M53" s="224">
        <v>0</v>
      </c>
      <c r="N53" s="227">
        <v>0</v>
      </c>
      <c r="O53" s="227">
        <v>0</v>
      </c>
      <c r="P53" s="227">
        <f t="shared" si="3"/>
        <v>0</v>
      </c>
    </row>
    <row r="54" spans="1:16" ht="15" customHeight="1" x14ac:dyDescent="0.15">
      <c r="A54" s="82"/>
      <c r="B54" s="82"/>
      <c r="C54" s="82"/>
      <c r="D54" s="82"/>
      <c r="E54" s="82"/>
      <c r="F54" s="82"/>
      <c r="G54" s="82"/>
      <c r="H54" s="82"/>
      <c r="I54" s="82"/>
      <c r="J54" s="82"/>
      <c r="K54" s="82"/>
      <c r="L54" s="82"/>
      <c r="M54" s="82"/>
      <c r="N54" s="82"/>
      <c r="O54" s="82"/>
      <c r="P54" s="82"/>
    </row>
    <row r="55" spans="1:16" ht="15" customHeight="1" x14ac:dyDescent="0.2">
      <c r="A55" s="189" t="s">
        <v>1569</v>
      </c>
      <c r="B55" s="82"/>
      <c r="C55" s="82"/>
      <c r="D55" s="82"/>
      <c r="E55" s="82"/>
      <c r="F55" s="82"/>
      <c r="G55" s="82"/>
      <c r="H55" s="82"/>
      <c r="I55" s="82"/>
      <c r="J55" s="82"/>
      <c r="K55" s="82"/>
      <c r="L55" s="82"/>
      <c r="M55" s="82"/>
      <c r="N55" s="82"/>
      <c r="O55" s="82"/>
      <c r="P55" s="211" t="s">
        <v>117</v>
      </c>
    </row>
    <row r="56" spans="1:16" ht="25.5" customHeight="1" x14ac:dyDescent="0.25">
      <c r="A56" s="212" t="s">
        <v>1</v>
      </c>
      <c r="B56" s="213" t="s">
        <v>128</v>
      </c>
      <c r="C56" s="212" t="s">
        <v>1570</v>
      </c>
      <c r="D56" s="214"/>
      <c r="E56" s="214"/>
      <c r="F56" s="214"/>
      <c r="G56" s="212" t="s">
        <v>1540</v>
      </c>
      <c r="H56" s="212" t="s">
        <v>1541</v>
      </c>
      <c r="I56" s="214"/>
      <c r="J56" s="212" t="s">
        <v>1553</v>
      </c>
      <c r="K56" s="212" t="s">
        <v>1554</v>
      </c>
      <c r="L56" s="212" t="s">
        <v>1544</v>
      </c>
      <c r="M56" s="212" t="s">
        <v>1545</v>
      </c>
      <c r="N56" s="212" t="s">
        <v>1571</v>
      </c>
      <c r="O56" s="214"/>
      <c r="P56" s="212" t="s">
        <v>1549</v>
      </c>
    </row>
    <row r="57" spans="1:16" x14ac:dyDescent="0.15">
      <c r="A57" s="214"/>
      <c r="B57" s="215"/>
      <c r="C57" s="92" t="s">
        <v>1538</v>
      </c>
      <c r="D57" s="92" t="s">
        <v>1539</v>
      </c>
      <c r="E57" s="92" t="s">
        <v>1465</v>
      </c>
      <c r="F57" s="92" t="s">
        <v>971</v>
      </c>
      <c r="G57" s="214"/>
      <c r="H57" s="214"/>
      <c r="I57" s="214"/>
      <c r="J57" s="214"/>
      <c r="K57" s="214"/>
      <c r="L57" s="214"/>
      <c r="M57" s="214"/>
      <c r="N57" s="92" t="s">
        <v>1547</v>
      </c>
      <c r="O57" s="92" t="s">
        <v>1548</v>
      </c>
      <c r="P57" s="214"/>
    </row>
    <row r="58" spans="1:16" ht="15" customHeight="1" x14ac:dyDescent="0.15">
      <c r="A58" s="216">
        <v>1</v>
      </c>
      <c r="B58" s="217" t="s">
        <v>1361</v>
      </c>
      <c r="C58" s="216">
        <v>174</v>
      </c>
      <c r="D58" s="216">
        <v>157</v>
      </c>
      <c r="E58" s="216">
        <v>41</v>
      </c>
      <c r="F58" s="216">
        <v>133</v>
      </c>
      <c r="G58" s="218">
        <v>94.316498745210737</v>
      </c>
      <c r="H58" s="219">
        <v>164.11070781666669</v>
      </c>
      <c r="I58" s="220"/>
      <c r="J58" s="218">
        <v>164.11070781666669</v>
      </c>
      <c r="K58" s="218">
        <v>159.11070781666669</v>
      </c>
      <c r="L58" s="218">
        <v>22.875287356321863</v>
      </c>
      <c r="M58" s="218">
        <v>21.790840793172933</v>
      </c>
      <c r="N58" s="221">
        <v>35660.919540229886</v>
      </c>
      <c r="O58" s="221">
        <v>34023.98574712644</v>
      </c>
      <c r="P58" s="221">
        <v>5920173.5200000005</v>
      </c>
    </row>
    <row r="59" spans="1:16" ht="15" customHeight="1" x14ac:dyDescent="0.15">
      <c r="A59" s="222"/>
      <c r="B59" s="223" t="s">
        <v>1550</v>
      </c>
      <c r="C59" s="222">
        <f t="shared" ref="C59:P59" si="4">SUM(C58:C58)</f>
        <v>174</v>
      </c>
      <c r="D59" s="222">
        <f t="shared" si="4"/>
        <v>157</v>
      </c>
      <c r="E59" s="222">
        <f t="shared" si="4"/>
        <v>41</v>
      </c>
      <c r="F59" s="222">
        <f t="shared" si="4"/>
        <v>133</v>
      </c>
      <c r="G59" s="224">
        <v>94.316498745210737</v>
      </c>
      <c r="H59" s="225">
        <v>164.11070781666669</v>
      </c>
      <c r="I59" s="226"/>
      <c r="J59" s="224">
        <v>164.11070781666669</v>
      </c>
      <c r="K59" s="224">
        <v>159.11070781666669</v>
      </c>
      <c r="L59" s="224">
        <v>22.875287356321863</v>
      </c>
      <c r="M59" s="224">
        <v>21.790840793172933</v>
      </c>
      <c r="N59" s="227">
        <v>35660.919540229886</v>
      </c>
      <c r="O59" s="227">
        <v>34023.98574712644</v>
      </c>
      <c r="P59" s="227">
        <f t="shared" si="4"/>
        <v>5920173.5200000005</v>
      </c>
    </row>
    <row r="60" spans="1:16" ht="15" customHeight="1" x14ac:dyDescent="0.15">
      <c r="A60" s="82"/>
      <c r="B60" s="82"/>
      <c r="C60" s="82"/>
      <c r="D60" s="82"/>
      <c r="E60" s="82"/>
      <c r="F60" s="82"/>
      <c r="G60" s="82"/>
      <c r="H60" s="82"/>
      <c r="I60" s="82"/>
      <c r="J60" s="82"/>
      <c r="K60" s="82"/>
      <c r="L60" s="82"/>
      <c r="M60" s="82"/>
      <c r="N60" s="82"/>
      <c r="O60" s="82"/>
      <c r="P60" s="82"/>
    </row>
    <row r="61" spans="1:16" ht="15" customHeight="1" x14ac:dyDescent="0.2">
      <c r="A61" s="189" t="s">
        <v>1572</v>
      </c>
      <c r="B61" s="82"/>
      <c r="C61" s="82"/>
      <c r="D61" s="82"/>
      <c r="E61" s="82"/>
      <c r="F61" s="82"/>
      <c r="G61" s="82"/>
      <c r="H61" s="82"/>
      <c r="I61" s="82"/>
      <c r="J61" s="82"/>
      <c r="K61" s="82"/>
      <c r="L61" s="82"/>
      <c r="M61" s="82"/>
      <c r="N61" s="82"/>
      <c r="O61" s="82"/>
      <c r="P61" s="211" t="s">
        <v>117</v>
      </c>
    </row>
    <row r="62" spans="1:16" ht="25.5" customHeight="1" x14ac:dyDescent="0.25">
      <c r="A62" s="212" t="s">
        <v>1</v>
      </c>
      <c r="B62" s="213" t="s">
        <v>128</v>
      </c>
      <c r="C62" s="212" t="s">
        <v>1573</v>
      </c>
      <c r="D62" s="214"/>
      <c r="E62" s="214"/>
      <c r="F62" s="214"/>
      <c r="G62" s="212" t="s">
        <v>1540</v>
      </c>
      <c r="H62" s="212" t="s">
        <v>1576</v>
      </c>
      <c r="I62" s="214"/>
      <c r="J62" s="212" t="s">
        <v>1577</v>
      </c>
      <c r="K62" s="212" t="s">
        <v>1578</v>
      </c>
      <c r="L62" s="212" t="s">
        <v>1544</v>
      </c>
      <c r="M62" s="212" t="s">
        <v>1545</v>
      </c>
      <c r="N62" s="212" t="s">
        <v>1579</v>
      </c>
      <c r="O62" s="214"/>
      <c r="P62" s="212" t="s">
        <v>1549</v>
      </c>
    </row>
    <row r="63" spans="1:16" x14ac:dyDescent="0.15">
      <c r="A63" s="214"/>
      <c r="B63" s="215"/>
      <c r="C63" s="92" t="s">
        <v>1538</v>
      </c>
      <c r="D63" s="92" t="s">
        <v>1539</v>
      </c>
      <c r="E63" s="92" t="s">
        <v>1574</v>
      </c>
      <c r="F63" s="92" t="s">
        <v>1575</v>
      </c>
      <c r="G63" s="214"/>
      <c r="H63" s="214"/>
      <c r="I63" s="214"/>
      <c r="J63" s="214"/>
      <c r="K63" s="214"/>
      <c r="L63" s="214"/>
      <c r="M63" s="214"/>
      <c r="N63" s="92" t="s">
        <v>1547</v>
      </c>
      <c r="O63" s="92" t="s">
        <v>1548</v>
      </c>
      <c r="P63" s="214"/>
    </row>
    <row r="64" spans="1:16" ht="15" customHeight="1" x14ac:dyDescent="0.15">
      <c r="A64" s="216">
        <v>1</v>
      </c>
      <c r="B64" s="217" t="s">
        <v>1361</v>
      </c>
      <c r="C64" s="216">
        <v>29</v>
      </c>
      <c r="D64" s="216">
        <v>28</v>
      </c>
      <c r="E64" s="216">
        <v>377</v>
      </c>
      <c r="F64" s="216">
        <v>40</v>
      </c>
      <c r="G64" s="218">
        <v>1</v>
      </c>
      <c r="H64" s="219">
        <v>0.28999999999999998</v>
      </c>
      <c r="I64" s="220"/>
      <c r="J64" s="218">
        <v>2.5517241379310347</v>
      </c>
      <c r="K64" s="218">
        <v>2.0689655172413794</v>
      </c>
      <c r="L64" s="218">
        <v>26.131034482758619</v>
      </c>
      <c r="M64" s="218">
        <v>41.03448275862047</v>
      </c>
      <c r="N64" s="221">
        <v>122096.55172413793</v>
      </c>
      <c r="O64" s="221">
        <v>1220.9655172413793</v>
      </c>
      <c r="P64" s="221">
        <v>35408</v>
      </c>
    </row>
    <row r="65" spans="1:16" ht="15" customHeight="1" x14ac:dyDescent="0.15">
      <c r="A65" s="222"/>
      <c r="B65" s="223" t="s">
        <v>1550</v>
      </c>
      <c r="C65" s="222">
        <f t="shared" ref="C65:P65" si="5">SUM(C64:C64)</f>
        <v>29</v>
      </c>
      <c r="D65" s="222">
        <f t="shared" si="5"/>
        <v>28</v>
      </c>
      <c r="E65" s="222">
        <f t="shared" si="5"/>
        <v>377</v>
      </c>
      <c r="F65" s="222">
        <f t="shared" si="5"/>
        <v>40</v>
      </c>
      <c r="G65" s="224">
        <v>1</v>
      </c>
      <c r="H65" s="225">
        <v>0.28999999999999998</v>
      </c>
      <c r="I65" s="226"/>
      <c r="J65" s="224">
        <v>2.5517241379310347</v>
      </c>
      <c r="K65" s="224">
        <v>2.0689655172413794</v>
      </c>
      <c r="L65" s="224">
        <v>26.131034482758619</v>
      </c>
      <c r="M65" s="224">
        <v>41.03448275862047</v>
      </c>
      <c r="N65" s="227">
        <v>122096.55172413793</v>
      </c>
      <c r="O65" s="227">
        <v>1220.9655172413793</v>
      </c>
      <c r="P65" s="227">
        <f t="shared" si="5"/>
        <v>35408</v>
      </c>
    </row>
    <row r="66" spans="1:16" ht="15" customHeight="1" x14ac:dyDescent="0.15">
      <c r="A66" s="82"/>
      <c r="B66" s="82"/>
      <c r="C66" s="82"/>
      <c r="D66" s="82"/>
      <c r="E66" s="82"/>
      <c r="F66" s="82"/>
      <c r="G66" s="82"/>
      <c r="H66" s="82"/>
      <c r="I66" s="82"/>
      <c r="J66" s="82"/>
      <c r="K66" s="82"/>
      <c r="L66" s="82"/>
      <c r="M66" s="82"/>
      <c r="N66" s="82"/>
      <c r="O66" s="82"/>
      <c r="P66" s="82"/>
    </row>
    <row r="67" spans="1:16" ht="15" customHeight="1" x14ac:dyDescent="0.2">
      <c r="A67" s="189" t="s">
        <v>1580</v>
      </c>
      <c r="B67" s="82"/>
      <c r="C67" s="82"/>
      <c r="D67" s="82"/>
      <c r="E67" s="82"/>
      <c r="F67" s="82"/>
      <c r="G67" s="82"/>
      <c r="H67" s="82"/>
      <c r="I67" s="82"/>
      <c r="J67" s="82"/>
      <c r="K67" s="82"/>
      <c r="L67" s="82"/>
      <c r="M67" s="82"/>
      <c r="N67" s="82"/>
      <c r="O67" s="82"/>
      <c r="P67" s="211" t="s">
        <v>117</v>
      </c>
    </row>
    <row r="68" spans="1:16" ht="25.5" customHeight="1" x14ac:dyDescent="0.25">
      <c r="A68" s="212" t="s">
        <v>1</v>
      </c>
      <c r="B68" s="213" t="s">
        <v>128</v>
      </c>
      <c r="C68" s="212" t="s">
        <v>1581</v>
      </c>
      <c r="D68" s="214"/>
      <c r="E68" s="214"/>
      <c r="F68" s="214"/>
      <c r="G68" s="212" t="s">
        <v>1540</v>
      </c>
      <c r="H68" s="212" t="s">
        <v>1576</v>
      </c>
      <c r="I68" s="214"/>
      <c r="J68" s="212" t="s">
        <v>1577</v>
      </c>
      <c r="K68" s="212" t="s">
        <v>1578</v>
      </c>
      <c r="L68" s="212" t="s">
        <v>1544</v>
      </c>
      <c r="M68" s="212" t="s">
        <v>1545</v>
      </c>
      <c r="N68" s="212" t="s">
        <v>1582</v>
      </c>
      <c r="O68" s="214"/>
      <c r="P68" s="212" t="s">
        <v>1549</v>
      </c>
    </row>
    <row r="69" spans="1:16" x14ac:dyDescent="0.15">
      <c r="A69" s="214"/>
      <c r="B69" s="215"/>
      <c r="C69" s="92" t="s">
        <v>1538</v>
      </c>
      <c r="D69" s="92" t="s">
        <v>1539</v>
      </c>
      <c r="E69" s="92" t="s">
        <v>1574</v>
      </c>
      <c r="F69" s="92" t="s">
        <v>1575</v>
      </c>
      <c r="G69" s="214"/>
      <c r="H69" s="214"/>
      <c r="I69" s="214"/>
      <c r="J69" s="214"/>
      <c r="K69" s="214"/>
      <c r="L69" s="214"/>
      <c r="M69" s="214"/>
      <c r="N69" s="92" t="s">
        <v>1547</v>
      </c>
      <c r="O69" s="92" t="s">
        <v>1548</v>
      </c>
      <c r="P69" s="214"/>
    </row>
    <row r="70" spans="1:16" ht="15" customHeight="1" x14ac:dyDescent="0.15">
      <c r="A70" s="216">
        <v>1</v>
      </c>
      <c r="B70" s="217" t="s">
        <v>1361</v>
      </c>
      <c r="C70" s="216">
        <v>29</v>
      </c>
      <c r="D70" s="216">
        <v>28</v>
      </c>
      <c r="E70" s="216">
        <v>377</v>
      </c>
      <c r="F70" s="216">
        <v>40</v>
      </c>
      <c r="G70" s="218">
        <v>1</v>
      </c>
      <c r="H70" s="219">
        <v>0.28999999999999998</v>
      </c>
      <c r="I70" s="220"/>
      <c r="J70" s="218">
        <v>2.5517241379310347</v>
      </c>
      <c r="K70" s="218">
        <v>2.0689655172413794</v>
      </c>
      <c r="L70" s="218">
        <v>26.131034482758619</v>
      </c>
      <c r="M70" s="218">
        <v>41.03448275862047</v>
      </c>
      <c r="N70" s="221">
        <v>88410.344827586203</v>
      </c>
      <c r="O70" s="221">
        <v>884.10344827586209</v>
      </c>
      <c r="P70" s="221">
        <v>25639</v>
      </c>
    </row>
    <row r="71" spans="1:16" ht="15" customHeight="1" x14ac:dyDescent="0.15">
      <c r="A71" s="222"/>
      <c r="B71" s="223" t="s">
        <v>1550</v>
      </c>
      <c r="C71" s="222">
        <f t="shared" ref="C71:P71" si="6">SUM(C70:C70)</f>
        <v>29</v>
      </c>
      <c r="D71" s="222">
        <f t="shared" si="6"/>
        <v>28</v>
      </c>
      <c r="E71" s="222">
        <f t="shared" si="6"/>
        <v>377</v>
      </c>
      <c r="F71" s="222">
        <f t="shared" si="6"/>
        <v>40</v>
      </c>
      <c r="G71" s="224">
        <v>1</v>
      </c>
      <c r="H71" s="225">
        <v>0.28999999999999998</v>
      </c>
      <c r="I71" s="226"/>
      <c r="J71" s="224">
        <v>2.5517241379310347</v>
      </c>
      <c r="K71" s="224">
        <v>2.0689655172413794</v>
      </c>
      <c r="L71" s="224">
        <v>26.131034482758619</v>
      </c>
      <c r="M71" s="224">
        <v>41.03448275862047</v>
      </c>
      <c r="N71" s="227">
        <v>88410.344827586203</v>
      </c>
      <c r="O71" s="227">
        <v>884.10344827586209</v>
      </c>
      <c r="P71" s="227">
        <f t="shared" si="6"/>
        <v>25639</v>
      </c>
    </row>
    <row r="72" spans="1:16" ht="15" customHeight="1" x14ac:dyDescent="0.15">
      <c r="A72" s="82"/>
      <c r="B72" s="82"/>
      <c r="C72" s="82"/>
      <c r="D72" s="82"/>
      <c r="E72" s="82"/>
      <c r="F72" s="82"/>
      <c r="G72" s="82"/>
      <c r="H72" s="82"/>
      <c r="I72" s="82"/>
      <c r="J72" s="82"/>
      <c r="K72" s="82"/>
      <c r="L72" s="82"/>
      <c r="M72" s="82"/>
      <c r="N72" s="82"/>
      <c r="O72" s="82"/>
      <c r="P72" s="82"/>
    </row>
    <row r="73" spans="1:16" ht="15" customHeight="1" x14ac:dyDescent="0.2">
      <c r="A73" s="189" t="s">
        <v>1583</v>
      </c>
      <c r="B73" s="82"/>
      <c r="C73" s="82"/>
      <c r="D73" s="82"/>
      <c r="E73" s="82"/>
      <c r="F73" s="82"/>
      <c r="G73" s="82"/>
      <c r="H73" s="82"/>
      <c r="I73" s="82"/>
      <c r="J73" s="82"/>
      <c r="K73" s="82"/>
      <c r="L73" s="82"/>
      <c r="M73" s="82"/>
      <c r="N73" s="82"/>
      <c r="O73" s="82"/>
      <c r="P73" s="211" t="s">
        <v>117</v>
      </c>
    </row>
    <row r="74" spans="1:16" ht="25.5" customHeight="1" x14ac:dyDescent="0.25">
      <c r="A74" s="212" t="s">
        <v>1</v>
      </c>
      <c r="B74" s="213" t="s">
        <v>128</v>
      </c>
      <c r="C74" s="212" t="s">
        <v>1584</v>
      </c>
      <c r="D74" s="214"/>
      <c r="E74" s="214"/>
      <c r="F74" s="214"/>
      <c r="G74" s="212" t="s">
        <v>1540</v>
      </c>
      <c r="H74" s="212" t="s">
        <v>1576</v>
      </c>
      <c r="I74" s="214"/>
      <c r="J74" s="212" t="s">
        <v>1577</v>
      </c>
      <c r="K74" s="212" t="s">
        <v>1578</v>
      </c>
      <c r="L74" s="212" t="s">
        <v>1544</v>
      </c>
      <c r="M74" s="212" t="s">
        <v>1545</v>
      </c>
      <c r="N74" s="212" t="s">
        <v>1585</v>
      </c>
      <c r="O74" s="214"/>
      <c r="P74" s="212" t="s">
        <v>1549</v>
      </c>
    </row>
    <row r="75" spans="1:16" x14ac:dyDescent="0.15">
      <c r="A75" s="214"/>
      <c r="B75" s="215"/>
      <c r="C75" s="92" t="s">
        <v>1538</v>
      </c>
      <c r="D75" s="92" t="s">
        <v>1539</v>
      </c>
      <c r="E75" s="92" t="s">
        <v>1574</v>
      </c>
      <c r="F75" s="92" t="s">
        <v>1575</v>
      </c>
      <c r="G75" s="214"/>
      <c r="H75" s="214"/>
      <c r="I75" s="214"/>
      <c r="J75" s="214"/>
      <c r="K75" s="214"/>
      <c r="L75" s="214"/>
      <c r="M75" s="214"/>
      <c r="N75" s="92" t="s">
        <v>1547</v>
      </c>
      <c r="O75" s="92" t="s">
        <v>1548</v>
      </c>
      <c r="P75" s="214"/>
    </row>
    <row r="76" spans="1:16" ht="15" customHeight="1" x14ac:dyDescent="0.15">
      <c r="A76" s="216">
        <v>1</v>
      </c>
      <c r="B76" s="217" t="s">
        <v>1361</v>
      </c>
      <c r="C76" s="216">
        <v>29</v>
      </c>
      <c r="D76" s="216">
        <v>28</v>
      </c>
      <c r="E76" s="216">
        <v>377</v>
      </c>
      <c r="F76" s="216">
        <v>40</v>
      </c>
      <c r="G76" s="218">
        <v>1</v>
      </c>
      <c r="H76" s="219">
        <v>0.28999999999999998</v>
      </c>
      <c r="I76" s="220"/>
      <c r="J76" s="218">
        <v>2.5517241379310347</v>
      </c>
      <c r="K76" s="218">
        <v>2.0689655172413794</v>
      </c>
      <c r="L76" s="218">
        <v>26.131034482758619</v>
      </c>
      <c r="M76" s="218">
        <v>41.03448275862047</v>
      </c>
      <c r="N76" s="221">
        <v>83862.068965517246</v>
      </c>
      <c r="O76" s="221">
        <v>838.62068965517244</v>
      </c>
      <c r="P76" s="221">
        <v>24320</v>
      </c>
    </row>
    <row r="77" spans="1:16" ht="15" customHeight="1" x14ac:dyDescent="0.15">
      <c r="A77" s="222"/>
      <c r="B77" s="223" t="s">
        <v>1550</v>
      </c>
      <c r="C77" s="222">
        <f t="shared" ref="C77:P77" si="7">SUM(C76:C76)</f>
        <v>29</v>
      </c>
      <c r="D77" s="222">
        <f t="shared" si="7"/>
        <v>28</v>
      </c>
      <c r="E77" s="222">
        <f t="shared" si="7"/>
        <v>377</v>
      </c>
      <c r="F77" s="222">
        <f t="shared" si="7"/>
        <v>40</v>
      </c>
      <c r="G77" s="224">
        <v>1</v>
      </c>
      <c r="H77" s="225">
        <v>0.28999999999999998</v>
      </c>
      <c r="I77" s="226"/>
      <c r="J77" s="224">
        <v>2.5517241379310347</v>
      </c>
      <c r="K77" s="224">
        <v>2.0689655172413794</v>
      </c>
      <c r="L77" s="224">
        <v>26.131034482758619</v>
      </c>
      <c r="M77" s="224">
        <v>41.03448275862047</v>
      </c>
      <c r="N77" s="227">
        <v>83862.068965517246</v>
      </c>
      <c r="O77" s="227">
        <v>838.62068965517244</v>
      </c>
      <c r="P77" s="227">
        <f t="shared" si="7"/>
        <v>24320</v>
      </c>
    </row>
    <row r="78" spans="1:16" ht="15" customHeight="1" x14ac:dyDescent="0.15">
      <c r="A78" s="82"/>
      <c r="B78" s="82"/>
      <c r="C78" s="82"/>
      <c r="D78" s="82"/>
      <c r="E78" s="82"/>
      <c r="F78" s="82"/>
      <c r="G78" s="82"/>
      <c r="H78" s="82"/>
      <c r="I78" s="82"/>
      <c r="J78" s="82"/>
      <c r="K78" s="82"/>
      <c r="L78" s="82"/>
      <c r="M78" s="82"/>
      <c r="N78" s="82"/>
      <c r="O78" s="82"/>
      <c r="P78" s="82"/>
    </row>
    <row r="79" spans="1:16" ht="15" customHeight="1" x14ac:dyDescent="0.2">
      <c r="A79" s="189" t="s">
        <v>1586</v>
      </c>
      <c r="B79" s="82"/>
      <c r="C79" s="82"/>
      <c r="D79" s="82"/>
      <c r="E79" s="82"/>
      <c r="F79" s="82"/>
      <c r="G79" s="82"/>
      <c r="H79" s="82"/>
      <c r="I79" s="82"/>
      <c r="J79" s="82"/>
      <c r="K79" s="82"/>
      <c r="L79" s="82"/>
      <c r="M79" s="82"/>
      <c r="N79" s="82"/>
      <c r="O79" s="82"/>
      <c r="P79" s="82"/>
    </row>
    <row r="80" spans="1:16" ht="15" x14ac:dyDescent="0.25">
      <c r="A80" s="212" t="s">
        <v>1</v>
      </c>
      <c r="B80" s="213" t="s">
        <v>128</v>
      </c>
      <c r="C80" s="212" t="s">
        <v>1587</v>
      </c>
      <c r="D80" s="214"/>
      <c r="E80" s="214"/>
      <c r="F80" s="214"/>
      <c r="G80" s="214"/>
      <c r="H80" s="212" t="s">
        <v>1593</v>
      </c>
      <c r="I80" s="214"/>
      <c r="J80" s="214"/>
      <c r="K80" s="214"/>
      <c r="L80" s="214"/>
      <c r="M80" s="214"/>
      <c r="N80" s="212" t="s">
        <v>1594</v>
      </c>
      <c r="O80" s="212" t="s">
        <v>1595</v>
      </c>
      <c r="P80" s="212" t="s">
        <v>1596</v>
      </c>
    </row>
    <row r="81" spans="1:16" ht="22.5" x14ac:dyDescent="0.25">
      <c r="A81" s="214"/>
      <c r="B81" s="215"/>
      <c r="C81" s="92" t="s">
        <v>1588</v>
      </c>
      <c r="D81" s="92" t="s">
        <v>1589</v>
      </c>
      <c r="E81" s="92" t="s">
        <v>1590</v>
      </c>
      <c r="F81" s="92" t="s">
        <v>1591</v>
      </c>
      <c r="G81" s="92" t="s">
        <v>1592</v>
      </c>
      <c r="H81" s="212" t="s">
        <v>1588</v>
      </c>
      <c r="I81" s="214"/>
      <c r="J81" s="92" t="s">
        <v>1589</v>
      </c>
      <c r="K81" s="92" t="s">
        <v>1590</v>
      </c>
      <c r="L81" s="92" t="s">
        <v>1591</v>
      </c>
      <c r="M81" s="92" t="s">
        <v>1592</v>
      </c>
      <c r="N81" s="214"/>
      <c r="O81" s="214"/>
      <c r="P81" s="214"/>
    </row>
    <row r="82" spans="1:16" ht="15" customHeight="1" x14ac:dyDescent="0.15">
      <c r="A82" s="216">
        <v>1</v>
      </c>
      <c r="B82" s="217" t="s">
        <v>1361</v>
      </c>
      <c r="C82" s="221">
        <v>22516.2</v>
      </c>
      <c r="D82" s="221">
        <v>6205</v>
      </c>
      <c r="E82" s="221">
        <v>3540.8</v>
      </c>
      <c r="F82" s="221">
        <v>0</v>
      </c>
      <c r="G82" s="221">
        <v>2432</v>
      </c>
      <c r="H82" s="228">
        <v>26318.13</v>
      </c>
      <c r="I82" s="229"/>
      <c r="J82" s="221">
        <v>5091.1374999999998</v>
      </c>
      <c r="K82" s="221">
        <v>3825</v>
      </c>
      <c r="L82" s="221">
        <v>0</v>
      </c>
      <c r="M82" s="221">
        <v>5610.625</v>
      </c>
      <c r="N82" s="230">
        <v>0.91441801372795461</v>
      </c>
      <c r="O82" s="230">
        <v>0.63300523282771415</v>
      </c>
      <c r="P82" s="230">
        <v>0.84940852763904318</v>
      </c>
    </row>
    <row r="83" spans="1:16" ht="15" customHeight="1" x14ac:dyDescent="0.15">
      <c r="A83" s="222"/>
      <c r="B83" s="223" t="s">
        <v>1550</v>
      </c>
      <c r="C83" s="227">
        <f t="shared" ref="C83:P83" si="8">SUM(C82:C82)</f>
        <v>22516.2</v>
      </c>
      <c r="D83" s="227">
        <f t="shared" si="8"/>
        <v>6205</v>
      </c>
      <c r="E83" s="227">
        <f t="shared" si="8"/>
        <v>3540.8</v>
      </c>
      <c r="F83" s="227">
        <f t="shared" si="8"/>
        <v>0</v>
      </c>
      <c r="G83" s="227">
        <f t="shared" si="8"/>
        <v>2432</v>
      </c>
      <c r="H83" s="231">
        <f t="shared" si="8"/>
        <v>26318.13</v>
      </c>
      <c r="I83" s="232"/>
      <c r="J83" s="227">
        <f t="shared" si="8"/>
        <v>5091.1374999999998</v>
      </c>
      <c r="K83" s="227">
        <f t="shared" si="8"/>
        <v>3825</v>
      </c>
      <c r="L83" s="227">
        <f t="shared" si="8"/>
        <v>0</v>
      </c>
      <c r="M83" s="227">
        <f t="shared" si="8"/>
        <v>5610.625</v>
      </c>
      <c r="N83" s="233">
        <v>0.91441801372795461</v>
      </c>
      <c r="O83" s="233">
        <v>0.63300523282771415</v>
      </c>
      <c r="P83" s="233">
        <v>0.84940852763904318</v>
      </c>
    </row>
    <row r="84" spans="1:16" ht="15" customHeight="1" x14ac:dyDescent="0.15"/>
    <row r="85" spans="1:16" ht="15" customHeight="1" x14ac:dyDescent="0.15"/>
  </sheetData>
  <sheetProtection algorithmName="SHA-512" hashValue="6nXEbPFbMhjILji+WnMI8AZg2mib5GgPlotMRAZ0Lxhxfvi3/mYyrWRao6qBESzGfTuhxLX0YkeJdwvXWvZfBg==" saltValue="ijxCVtaqM9skuszMXgKFJQ==" spinCount="100000" sheet="1" objects="1" scenarios="1" formatCells="0" formatColumns="0" formatRows="0" insertColumns="0" insertRows="0" deleteColumns="0" deleteRows="0" sort="0" autoFilter="0"/>
  <mergeCells count="178">
    <mergeCell ref="N80:N81"/>
    <mergeCell ref="O80:O81"/>
    <mergeCell ref="P80:P81"/>
    <mergeCell ref="H82:I82"/>
    <mergeCell ref="H83:I83"/>
    <mergeCell ref="H76:I76"/>
    <mergeCell ref="H77:I77"/>
    <mergeCell ref="A80:A81"/>
    <mergeCell ref="B80:B81"/>
    <mergeCell ref="C80:G80"/>
    <mergeCell ref="H80:M80"/>
    <mergeCell ref="H81:I81"/>
    <mergeCell ref="J74:J75"/>
    <mergeCell ref="K74:K75"/>
    <mergeCell ref="L74:L75"/>
    <mergeCell ref="M74:M75"/>
    <mergeCell ref="N74:O74"/>
    <mergeCell ref="P74:P75"/>
    <mergeCell ref="H70:I70"/>
    <mergeCell ref="H71:I71"/>
    <mergeCell ref="A74:A75"/>
    <mergeCell ref="B74:B75"/>
    <mergeCell ref="C74:F74"/>
    <mergeCell ref="G74:G75"/>
    <mergeCell ref="H74:I75"/>
    <mergeCell ref="J68:J69"/>
    <mergeCell ref="K68:K69"/>
    <mergeCell ref="L68:L69"/>
    <mergeCell ref="M68:M69"/>
    <mergeCell ref="N68:O68"/>
    <mergeCell ref="P68:P69"/>
    <mergeCell ref="H64:I64"/>
    <mergeCell ref="H65:I65"/>
    <mergeCell ref="A68:A69"/>
    <mergeCell ref="B68:B69"/>
    <mergeCell ref="C68:F68"/>
    <mergeCell ref="G68:G69"/>
    <mergeCell ref="H68:I69"/>
    <mergeCell ref="J62:J63"/>
    <mergeCell ref="K62:K63"/>
    <mergeCell ref="L62:L63"/>
    <mergeCell ref="M62:M63"/>
    <mergeCell ref="N62:O62"/>
    <mergeCell ref="P62:P63"/>
    <mergeCell ref="H58:I58"/>
    <mergeCell ref="H59:I59"/>
    <mergeCell ref="A62:A63"/>
    <mergeCell ref="B62:B63"/>
    <mergeCell ref="C62:F62"/>
    <mergeCell ref="G62:G63"/>
    <mergeCell ref="H62:I63"/>
    <mergeCell ref="J56:J57"/>
    <mergeCell ref="K56:K57"/>
    <mergeCell ref="L56:L57"/>
    <mergeCell ref="M56:M57"/>
    <mergeCell ref="N56:O56"/>
    <mergeCell ref="P56:P57"/>
    <mergeCell ref="H52:I52"/>
    <mergeCell ref="H53:I53"/>
    <mergeCell ref="A56:A57"/>
    <mergeCell ref="B56:B57"/>
    <mergeCell ref="C56:F56"/>
    <mergeCell ref="G56:G57"/>
    <mergeCell ref="H56:I57"/>
    <mergeCell ref="J50:J51"/>
    <mergeCell ref="K50:K51"/>
    <mergeCell ref="L50:L51"/>
    <mergeCell ref="M50:M51"/>
    <mergeCell ref="N50:O50"/>
    <mergeCell ref="P50:P51"/>
    <mergeCell ref="H46:I46"/>
    <mergeCell ref="H47:I47"/>
    <mergeCell ref="A50:A51"/>
    <mergeCell ref="B50:B51"/>
    <mergeCell ref="C50:F50"/>
    <mergeCell ref="G50:G51"/>
    <mergeCell ref="H50:I51"/>
    <mergeCell ref="J44:J45"/>
    <mergeCell ref="K44:K45"/>
    <mergeCell ref="L44:L45"/>
    <mergeCell ref="M44:M45"/>
    <mergeCell ref="N44:O44"/>
    <mergeCell ref="P44:P45"/>
    <mergeCell ref="H40:I40"/>
    <mergeCell ref="H41:I41"/>
    <mergeCell ref="A44:A45"/>
    <mergeCell ref="B44:B45"/>
    <mergeCell ref="C44:F44"/>
    <mergeCell ref="G44:G45"/>
    <mergeCell ref="H44:I45"/>
    <mergeCell ref="J38:J39"/>
    <mergeCell ref="K38:K39"/>
    <mergeCell ref="L38:L39"/>
    <mergeCell ref="M38:M39"/>
    <mergeCell ref="N38:O38"/>
    <mergeCell ref="P38:P39"/>
    <mergeCell ref="M32:M33"/>
    <mergeCell ref="N32:O32"/>
    <mergeCell ref="P32:P33"/>
    <mergeCell ref="H34:I34"/>
    <mergeCell ref="H35:I35"/>
    <mergeCell ref="A38:A39"/>
    <mergeCell ref="B38:B39"/>
    <mergeCell ref="C38:F38"/>
    <mergeCell ref="G38:G39"/>
    <mergeCell ref="H38:I39"/>
    <mergeCell ref="J23:N23"/>
    <mergeCell ref="O23:P23"/>
    <mergeCell ref="A32:A33"/>
    <mergeCell ref="B32:B33"/>
    <mergeCell ref="C32:F32"/>
    <mergeCell ref="G32:G33"/>
    <mergeCell ref="H32:I33"/>
    <mergeCell ref="J32:J33"/>
    <mergeCell ref="K32:K33"/>
    <mergeCell ref="L32:L33"/>
    <mergeCell ref="J18:N18"/>
    <mergeCell ref="J19:N19"/>
    <mergeCell ref="J20:N20"/>
    <mergeCell ref="J21:N21"/>
    <mergeCell ref="O18:P18"/>
    <mergeCell ref="O19:P19"/>
    <mergeCell ref="O20:P20"/>
    <mergeCell ref="O21:P21"/>
    <mergeCell ref="J13:N13"/>
    <mergeCell ref="J14:N14"/>
    <mergeCell ref="J15:N15"/>
    <mergeCell ref="O13:P13"/>
    <mergeCell ref="O14:P14"/>
    <mergeCell ref="O15:P15"/>
    <mergeCell ref="J6:N6"/>
    <mergeCell ref="J7:N7"/>
    <mergeCell ref="J8:N8"/>
    <mergeCell ref="J9:N9"/>
    <mergeCell ref="J10:N10"/>
    <mergeCell ref="O6:P6"/>
    <mergeCell ref="O7:P7"/>
    <mergeCell ref="O8:P8"/>
    <mergeCell ref="O9:P9"/>
    <mergeCell ref="O10:P10"/>
    <mergeCell ref="A26:E26"/>
    <mergeCell ref="A27:E27"/>
    <mergeCell ref="A28:E28"/>
    <mergeCell ref="F26:G26"/>
    <mergeCell ref="F27:G27"/>
    <mergeCell ref="F28:G28"/>
    <mergeCell ref="A20:E20"/>
    <mergeCell ref="A21:E21"/>
    <mergeCell ref="A22:E22"/>
    <mergeCell ref="A23:E23"/>
    <mergeCell ref="F20:G20"/>
    <mergeCell ref="F21:G21"/>
    <mergeCell ref="F22:G22"/>
    <mergeCell ref="F23:G23"/>
    <mergeCell ref="F12:G12"/>
    <mergeCell ref="F13:G13"/>
    <mergeCell ref="F14:G14"/>
    <mergeCell ref="F15:G15"/>
    <mergeCell ref="F16:G16"/>
    <mergeCell ref="F17:G17"/>
    <mergeCell ref="F6:G6"/>
    <mergeCell ref="F7:G7"/>
    <mergeCell ref="F8:G8"/>
    <mergeCell ref="F9:G9"/>
    <mergeCell ref="F10:G10"/>
    <mergeCell ref="F11:G11"/>
    <mergeCell ref="A12:E12"/>
    <mergeCell ref="A13:E13"/>
    <mergeCell ref="A14:E14"/>
    <mergeCell ref="A15:E15"/>
    <mergeCell ref="A16:E16"/>
    <mergeCell ref="A17:E17"/>
    <mergeCell ref="A6:E6"/>
    <mergeCell ref="A7:E7"/>
    <mergeCell ref="A8:E8"/>
    <mergeCell ref="A9:E9"/>
    <mergeCell ref="A10:E10"/>
    <mergeCell ref="A11:E11"/>
  </mergeCells>
  <pageMargins left="1" right="0.23622047244094502" top="0.74803149606299202" bottom="0.74803149606299202" header="0.31496062992126" footer="0.31496062992126"/>
  <pageSetup paperSize="5" fitToHeight="0" orientation="landscape" horizontalDpi="1200" verticalDpi="1200" r:id="rId1"/>
  <headerFooter>
    <oddFooter>&amp;CPage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1CDB7-4B2F-4B41-BC73-D7B42BA60D15}">
  <sheetPr codeName="Sheet3">
    <pageSetUpPr fitToPage="1"/>
  </sheetPr>
  <dimension ref="A1:AZ426"/>
  <sheetViews>
    <sheetView workbookViewId="0">
      <pane xSplit="3" ySplit="5" topLeftCell="D6" activePane="bottomRight" state="frozenSplit"/>
      <selection pane="topRight" activeCell="D1" sqref="D1"/>
      <selection pane="bottomLeft" activeCell="A6" sqref="A6"/>
      <selection pane="bottomRight" activeCell="A6" sqref="A6"/>
    </sheetView>
  </sheetViews>
  <sheetFormatPr defaultRowHeight="10.5" x14ac:dyDescent="0.15"/>
  <cols>
    <col min="1" max="1" width="4.140625" style="78" customWidth="1"/>
    <col min="2" max="2" width="16.42578125" style="78" customWidth="1"/>
    <col min="3" max="3" width="17.28515625" style="78" customWidth="1"/>
    <col min="4" max="4" width="40.7109375" style="78" customWidth="1"/>
    <col min="5" max="5" width="5.85546875" style="78" customWidth="1"/>
    <col min="6" max="6" width="7.42578125" style="78" customWidth="1"/>
    <col min="7" max="7" width="5.7109375" style="78" customWidth="1"/>
    <col min="8" max="8" width="6.140625" style="78" customWidth="1"/>
    <col min="9" max="9" width="5" style="78" customWidth="1"/>
    <col min="10" max="10" width="9.42578125" style="78" customWidth="1"/>
    <col min="11" max="11" width="11.5703125" style="78" customWidth="1"/>
    <col min="12" max="13" width="9" style="78" customWidth="1"/>
    <col min="14" max="15" width="8" style="78" customWidth="1"/>
    <col min="16" max="16" width="9.7109375" style="78" customWidth="1"/>
    <col min="17" max="17" width="8.140625" style="78" customWidth="1"/>
    <col min="18" max="18" width="9.7109375" style="78" customWidth="1"/>
    <col min="19" max="19" width="8.85546875" style="78" customWidth="1"/>
    <col min="20" max="20" width="0.42578125" style="78" customWidth="1"/>
    <col min="21" max="22" width="9" style="78" customWidth="1"/>
    <col min="23" max="23" width="9.140625" style="78" customWidth="1"/>
    <col min="24" max="25" width="9" style="78" customWidth="1"/>
    <col min="26" max="27" width="28" style="78" customWidth="1"/>
    <col min="28" max="28" width="19.42578125" style="78" customWidth="1"/>
    <col min="29" max="29" width="5.140625" style="78" customWidth="1"/>
    <col min="30" max="30" width="5.85546875" style="78" customWidth="1"/>
    <col min="31" max="31" width="7.7109375" style="78" customWidth="1"/>
    <col min="32" max="33" width="10.5703125" style="78" customWidth="1"/>
    <col min="34" max="16384" width="9.140625" style="78"/>
  </cols>
  <sheetData>
    <row r="1" spans="1:52" ht="13.5" customHeight="1" x14ac:dyDescent="0.15">
      <c r="A1" s="82"/>
      <c r="B1" s="82"/>
      <c r="C1" s="82"/>
      <c r="D1" s="82"/>
      <c r="E1" s="82"/>
      <c r="F1" s="82"/>
      <c r="G1" s="82"/>
      <c r="H1" s="82"/>
      <c r="I1" s="82"/>
      <c r="J1" s="82"/>
      <c r="K1" s="82"/>
      <c r="L1" s="82"/>
      <c r="M1" s="82"/>
      <c r="N1" s="82"/>
      <c r="O1" s="82"/>
      <c r="P1" s="82"/>
      <c r="Q1" s="82"/>
      <c r="R1" s="82"/>
      <c r="S1" s="82"/>
      <c r="T1" s="83" t="s">
        <v>116</v>
      </c>
      <c r="U1" s="84"/>
      <c r="V1" s="84"/>
      <c r="W1" s="84"/>
      <c r="X1" s="84"/>
      <c r="Y1" s="84"/>
      <c r="Z1" s="84"/>
      <c r="AA1" s="84"/>
      <c r="AB1" s="84"/>
      <c r="AC1" s="84"/>
      <c r="AD1" s="84"/>
      <c r="AE1" s="84"/>
      <c r="AF1" s="84"/>
      <c r="AG1" s="84"/>
    </row>
    <row r="2" spans="1:52" ht="18" customHeight="1" x14ac:dyDescent="0.2">
      <c r="A2" s="82"/>
      <c r="B2" s="82"/>
      <c r="C2" s="82"/>
      <c r="D2" s="82"/>
      <c r="E2" s="82"/>
      <c r="F2" s="82"/>
      <c r="G2" s="82"/>
      <c r="H2" s="82"/>
      <c r="I2" s="82"/>
      <c r="J2" s="82"/>
      <c r="K2" s="82"/>
      <c r="L2" s="82"/>
      <c r="M2" s="82"/>
      <c r="N2" s="82"/>
      <c r="O2" s="82"/>
      <c r="P2" s="82"/>
      <c r="Q2" s="82"/>
      <c r="R2" s="82"/>
      <c r="S2" s="82"/>
      <c r="T2" s="85" t="s">
        <v>120</v>
      </c>
      <c r="U2" s="84"/>
      <c r="V2" s="84"/>
      <c r="W2" s="84"/>
      <c r="X2" s="84"/>
      <c r="Y2" s="84"/>
      <c r="Z2" s="84"/>
      <c r="AA2" s="84"/>
      <c r="AB2" s="84"/>
      <c r="AC2" s="84"/>
      <c r="AD2" s="84"/>
      <c r="AE2" s="84"/>
      <c r="AF2" s="84"/>
      <c r="AG2" s="84"/>
    </row>
    <row r="3" spans="1:52" ht="3.75" customHeight="1" thickBot="1" x14ac:dyDescent="0.2">
      <c r="A3" s="86"/>
      <c r="B3" s="86"/>
      <c r="C3" s="86"/>
      <c r="D3" s="86"/>
      <c r="E3" s="86"/>
      <c r="F3" s="86"/>
      <c r="G3" s="86"/>
      <c r="H3" s="86"/>
      <c r="I3" s="86"/>
      <c r="J3" s="86"/>
      <c r="K3" s="86"/>
      <c r="L3" s="86"/>
      <c r="M3" s="86"/>
      <c r="N3" s="86"/>
      <c r="O3" s="86"/>
      <c r="P3" s="86"/>
      <c r="Q3" s="86"/>
      <c r="R3" s="86"/>
      <c r="S3" s="86"/>
      <c r="T3" s="86"/>
      <c r="U3" s="84"/>
      <c r="V3" s="84"/>
      <c r="W3" s="84"/>
      <c r="X3" s="84"/>
      <c r="Y3" s="84"/>
      <c r="Z3" s="84"/>
      <c r="AA3" s="84"/>
      <c r="AB3" s="84"/>
      <c r="AC3" s="84"/>
      <c r="AD3" s="84"/>
      <c r="AE3" s="84"/>
      <c r="AF3" s="84"/>
      <c r="AG3" s="84"/>
    </row>
    <row r="4" spans="1:52" x14ac:dyDescent="0.15">
      <c r="A4" s="87" t="s">
        <v>117</v>
      </c>
      <c r="B4" s="82"/>
      <c r="C4" s="82"/>
      <c r="D4" s="82"/>
      <c r="E4" s="82"/>
      <c r="F4" s="82"/>
      <c r="G4" s="82"/>
      <c r="H4" s="82"/>
      <c r="I4" s="82"/>
      <c r="J4" s="82"/>
      <c r="K4" s="82"/>
      <c r="L4" s="82"/>
      <c r="M4" s="82"/>
      <c r="N4" s="82"/>
      <c r="O4" s="88" t="s">
        <v>127</v>
      </c>
      <c r="P4" s="89"/>
      <c r="Q4" s="89"/>
      <c r="R4" s="89"/>
      <c r="S4" s="90" t="s">
        <v>125</v>
      </c>
      <c r="T4" s="82"/>
      <c r="U4" s="84"/>
      <c r="V4" s="84"/>
      <c r="W4" s="84"/>
      <c r="X4" s="84"/>
      <c r="Y4" s="84"/>
      <c r="Z4" s="84"/>
      <c r="AA4" s="84"/>
      <c r="AB4" s="84"/>
      <c r="AC4" s="84"/>
      <c r="AD4" s="84"/>
      <c r="AE4" s="84"/>
      <c r="AF4" s="84"/>
      <c r="AG4" s="91" t="s">
        <v>126</v>
      </c>
    </row>
    <row r="5" spans="1:52" ht="42" x14ac:dyDescent="0.15">
      <c r="A5" s="92" t="s">
        <v>1</v>
      </c>
      <c r="B5" s="93" t="s">
        <v>128</v>
      </c>
      <c r="C5" s="92" t="s">
        <v>129</v>
      </c>
      <c r="D5" s="93" t="s">
        <v>130</v>
      </c>
      <c r="E5" s="92" t="s">
        <v>131</v>
      </c>
      <c r="F5" s="92" t="s">
        <v>132</v>
      </c>
      <c r="G5" s="92" t="s">
        <v>133</v>
      </c>
      <c r="H5" s="92" t="s">
        <v>134</v>
      </c>
      <c r="I5" s="92" t="s">
        <v>135</v>
      </c>
      <c r="J5" s="92" t="s">
        <v>136</v>
      </c>
      <c r="K5" s="92" t="s">
        <v>137</v>
      </c>
      <c r="L5" s="92" t="s">
        <v>138</v>
      </c>
      <c r="M5" s="92" t="s">
        <v>139</v>
      </c>
      <c r="N5" s="92" t="s">
        <v>140</v>
      </c>
      <c r="O5" s="92" t="s">
        <v>141</v>
      </c>
      <c r="P5" s="92" t="s">
        <v>142</v>
      </c>
      <c r="Q5" s="92" t="s">
        <v>143</v>
      </c>
      <c r="R5" s="92" t="s">
        <v>144</v>
      </c>
      <c r="S5" s="92" t="s">
        <v>145</v>
      </c>
      <c r="T5" s="94"/>
      <c r="U5" s="95" t="s">
        <v>146</v>
      </c>
      <c r="V5" s="95" t="s">
        <v>147</v>
      </c>
      <c r="W5" s="95" t="s">
        <v>148</v>
      </c>
      <c r="X5" s="95" t="s">
        <v>149</v>
      </c>
      <c r="Y5" s="95" t="s">
        <v>150</v>
      </c>
      <c r="Z5" s="96" t="s">
        <v>151</v>
      </c>
      <c r="AA5" s="95" t="s">
        <v>152</v>
      </c>
      <c r="AB5" s="95" t="s">
        <v>153</v>
      </c>
      <c r="AC5" s="95" t="s">
        <v>154</v>
      </c>
      <c r="AD5" s="95" t="s">
        <v>155</v>
      </c>
      <c r="AE5" s="95" t="s">
        <v>156</v>
      </c>
      <c r="AF5" s="95" t="s">
        <v>157</v>
      </c>
      <c r="AG5" s="95" t="s">
        <v>158</v>
      </c>
    </row>
    <row r="6" spans="1:52" ht="15" x14ac:dyDescent="0.25">
      <c r="A6" s="97">
        <v>1</v>
      </c>
      <c r="B6" s="98" t="s">
        <v>1361</v>
      </c>
      <c r="C6" s="97" t="s">
        <v>159</v>
      </c>
      <c r="D6" s="99" t="s">
        <v>590</v>
      </c>
      <c r="E6" s="100">
        <v>839</v>
      </c>
      <c r="F6" s="101"/>
      <c r="G6" s="97"/>
      <c r="H6" s="100">
        <v>16.8</v>
      </c>
      <c r="I6" s="102"/>
      <c r="J6" s="103">
        <v>0</v>
      </c>
      <c r="K6" s="104" t="s">
        <v>969</v>
      </c>
      <c r="L6" s="103">
        <v>0</v>
      </c>
      <c r="M6" s="103">
        <v>0</v>
      </c>
      <c r="N6" s="103">
        <v>0</v>
      </c>
      <c r="O6" s="103">
        <v>30800</v>
      </c>
      <c r="P6" s="103">
        <v>30800</v>
      </c>
      <c r="Q6" s="101">
        <v>1</v>
      </c>
      <c r="R6" s="103">
        <v>30800</v>
      </c>
      <c r="S6" s="105" t="s">
        <v>990</v>
      </c>
      <c r="T6" s="84"/>
      <c r="U6" s="106"/>
      <c r="V6" s="107"/>
      <c r="W6" s="108"/>
      <c r="X6" s="108">
        <v>2027</v>
      </c>
      <c r="Y6" s="108">
        <v>399549</v>
      </c>
      <c r="Z6" s="109" t="s">
        <v>991</v>
      </c>
      <c r="AA6" s="108" t="s">
        <v>1176</v>
      </c>
      <c r="AB6" s="108" t="s">
        <v>979</v>
      </c>
      <c r="AC6" s="108">
        <v>2008</v>
      </c>
      <c r="AD6" s="110">
        <v>839</v>
      </c>
      <c r="AE6" s="110"/>
      <c r="AF6" s="111">
        <v>0</v>
      </c>
      <c r="AG6" s="111">
        <v>27250</v>
      </c>
      <c r="AH6" s="295"/>
      <c r="AI6" s="296"/>
      <c r="AJ6" s="79"/>
      <c r="AK6" s="79"/>
      <c r="AL6" s="79"/>
      <c r="AM6" s="79"/>
      <c r="AV6" s="79"/>
      <c r="AY6" s="79"/>
      <c r="AZ6" s="81"/>
    </row>
    <row r="7" spans="1:52" ht="15" x14ac:dyDescent="0.25">
      <c r="A7" s="112">
        <f t="shared" ref="A7:A70" si="0">A6+1</f>
        <v>2</v>
      </c>
      <c r="B7" s="113" t="s">
        <v>1361</v>
      </c>
      <c r="C7" s="112" t="s">
        <v>160</v>
      </c>
      <c r="D7" s="114" t="s">
        <v>598</v>
      </c>
      <c r="E7" s="115">
        <v>742</v>
      </c>
      <c r="F7" s="116"/>
      <c r="G7" s="112" t="s">
        <v>964</v>
      </c>
      <c r="H7" s="115">
        <v>13.6</v>
      </c>
      <c r="I7" s="117"/>
      <c r="J7" s="118">
        <v>0</v>
      </c>
      <c r="K7" s="119" t="s">
        <v>974</v>
      </c>
      <c r="L7" s="118">
        <v>0</v>
      </c>
      <c r="M7" s="118" t="s">
        <v>989</v>
      </c>
      <c r="N7" s="118" t="s">
        <v>989</v>
      </c>
      <c r="O7" s="118" t="s">
        <v>989</v>
      </c>
      <c r="P7" s="118">
        <v>0</v>
      </c>
      <c r="Q7" s="116">
        <v>1</v>
      </c>
      <c r="R7" s="118">
        <v>0</v>
      </c>
      <c r="S7" s="120" t="s">
        <v>990</v>
      </c>
      <c r="T7" s="84"/>
      <c r="U7" s="106"/>
      <c r="V7" s="107"/>
      <c r="W7" s="108"/>
      <c r="X7" s="108"/>
      <c r="Y7" s="108">
        <v>437052</v>
      </c>
      <c r="Z7" s="109" t="s">
        <v>991</v>
      </c>
      <c r="AA7" s="108" t="s">
        <v>1177</v>
      </c>
      <c r="AB7" s="108" t="s">
        <v>979</v>
      </c>
      <c r="AC7" s="108">
        <v>2011</v>
      </c>
      <c r="AD7" s="110">
        <v>733.71</v>
      </c>
      <c r="AE7" s="110"/>
      <c r="AF7" s="111">
        <v>0</v>
      </c>
      <c r="AG7" s="111">
        <v>23875</v>
      </c>
      <c r="AH7" s="295"/>
      <c r="AI7" s="296"/>
      <c r="AJ7" s="79"/>
      <c r="AV7" s="79"/>
      <c r="AY7" s="79"/>
      <c r="AZ7" s="81"/>
    </row>
    <row r="8" spans="1:52" ht="31.5" x14ac:dyDescent="0.25">
      <c r="A8" s="112">
        <f t="shared" si="0"/>
        <v>3</v>
      </c>
      <c r="B8" s="113" t="s">
        <v>1361</v>
      </c>
      <c r="C8" s="112" t="s">
        <v>161</v>
      </c>
      <c r="D8" s="114" t="s">
        <v>606</v>
      </c>
      <c r="E8" s="115">
        <v>947.9</v>
      </c>
      <c r="F8" s="116">
        <v>0</v>
      </c>
      <c r="G8" s="112"/>
      <c r="H8" s="115">
        <v>47.4</v>
      </c>
      <c r="I8" s="117">
        <v>1.27</v>
      </c>
      <c r="J8" s="118">
        <v>34800</v>
      </c>
      <c r="K8" s="119" t="s">
        <v>972</v>
      </c>
      <c r="L8" s="118">
        <v>14500</v>
      </c>
      <c r="M8" s="118">
        <v>7700</v>
      </c>
      <c r="N8" s="118">
        <v>0</v>
      </c>
      <c r="O8" s="118">
        <v>37500</v>
      </c>
      <c r="P8" s="118">
        <v>94500</v>
      </c>
      <c r="Q8" s="116">
        <v>1</v>
      </c>
      <c r="R8" s="118">
        <v>94500</v>
      </c>
      <c r="S8" s="120">
        <v>49217</v>
      </c>
      <c r="T8" s="84"/>
      <c r="U8" s="106">
        <v>2034</v>
      </c>
      <c r="V8" s="107">
        <v>44834</v>
      </c>
      <c r="W8" s="108">
        <v>2035</v>
      </c>
      <c r="X8" s="108">
        <v>2044</v>
      </c>
      <c r="Y8" s="108">
        <v>67504</v>
      </c>
      <c r="Z8" s="109" t="s">
        <v>991</v>
      </c>
      <c r="AA8" s="108" t="s">
        <v>1178</v>
      </c>
      <c r="AB8" s="108" t="s">
        <v>979</v>
      </c>
      <c r="AC8" s="108">
        <v>1978</v>
      </c>
      <c r="AD8" s="110">
        <v>947.9</v>
      </c>
      <c r="AE8" s="110"/>
      <c r="AF8" s="111">
        <v>30665</v>
      </c>
      <c r="AG8" s="111">
        <v>23875</v>
      </c>
      <c r="AH8" s="295"/>
      <c r="AI8" s="296"/>
      <c r="AJ8" s="79"/>
      <c r="AK8" s="79"/>
      <c r="AL8" s="79"/>
      <c r="AM8" s="79"/>
      <c r="AV8" s="79"/>
      <c r="AY8" s="79"/>
      <c r="AZ8" s="81"/>
    </row>
    <row r="9" spans="1:52" ht="21" x14ac:dyDescent="0.25">
      <c r="A9" s="112">
        <f t="shared" si="0"/>
        <v>4</v>
      </c>
      <c r="B9" s="113" t="s">
        <v>1361</v>
      </c>
      <c r="C9" s="112" t="s">
        <v>162</v>
      </c>
      <c r="D9" s="114" t="s">
        <v>607</v>
      </c>
      <c r="E9" s="115">
        <v>976</v>
      </c>
      <c r="F9" s="116">
        <v>0</v>
      </c>
      <c r="G9" s="112"/>
      <c r="H9" s="115">
        <v>27.5</v>
      </c>
      <c r="I9" s="117">
        <v>1.1399999999999999</v>
      </c>
      <c r="J9" s="118">
        <v>20900</v>
      </c>
      <c r="K9" s="119" t="s">
        <v>972</v>
      </c>
      <c r="L9" s="118">
        <v>14500</v>
      </c>
      <c r="M9" s="118">
        <v>10400</v>
      </c>
      <c r="N9" s="118">
        <v>0</v>
      </c>
      <c r="O9" s="118">
        <v>30800</v>
      </c>
      <c r="P9" s="118">
        <v>76600</v>
      </c>
      <c r="Q9" s="116">
        <v>1</v>
      </c>
      <c r="R9" s="118">
        <v>76600</v>
      </c>
      <c r="S9" s="120">
        <v>46752</v>
      </c>
      <c r="T9" s="84"/>
      <c r="U9" s="106" t="s">
        <v>987</v>
      </c>
      <c r="V9" s="107">
        <v>40633</v>
      </c>
      <c r="W9" s="108">
        <v>2028</v>
      </c>
      <c r="X9" s="108">
        <v>2037</v>
      </c>
      <c r="Y9" s="108">
        <v>207645</v>
      </c>
      <c r="Z9" s="109" t="s">
        <v>991</v>
      </c>
      <c r="AA9" s="108" t="s">
        <v>1179</v>
      </c>
      <c r="AB9" s="108" t="s">
        <v>979</v>
      </c>
      <c r="AC9" s="108">
        <v>1997</v>
      </c>
      <c r="AD9" s="110">
        <v>976</v>
      </c>
      <c r="AE9" s="110"/>
      <c r="AF9" s="111">
        <v>30665</v>
      </c>
      <c r="AG9" s="111">
        <v>23875</v>
      </c>
      <c r="AH9" s="295"/>
      <c r="AI9" s="296"/>
      <c r="AJ9" s="79"/>
      <c r="AK9" s="79"/>
      <c r="AL9" s="79"/>
      <c r="AM9" s="79"/>
      <c r="AV9" s="79"/>
      <c r="AY9" s="79"/>
      <c r="AZ9" s="81"/>
    </row>
    <row r="10" spans="1:52" ht="15" x14ac:dyDescent="0.25">
      <c r="A10" s="112">
        <f t="shared" si="0"/>
        <v>5</v>
      </c>
      <c r="B10" s="113" t="s">
        <v>1361</v>
      </c>
      <c r="C10" s="112" t="s">
        <v>163</v>
      </c>
      <c r="D10" s="114" t="s">
        <v>608</v>
      </c>
      <c r="E10" s="115">
        <v>977</v>
      </c>
      <c r="F10" s="116"/>
      <c r="G10" s="112"/>
      <c r="H10" s="115">
        <v>27.3</v>
      </c>
      <c r="I10" s="117"/>
      <c r="J10" s="118">
        <v>0</v>
      </c>
      <c r="K10" s="119" t="s">
        <v>969</v>
      </c>
      <c r="L10" s="118">
        <v>0</v>
      </c>
      <c r="M10" s="118">
        <v>0</v>
      </c>
      <c r="N10" s="118">
        <v>0</v>
      </c>
      <c r="O10" s="118">
        <v>30800</v>
      </c>
      <c r="P10" s="118">
        <v>30800</v>
      </c>
      <c r="Q10" s="116">
        <v>1</v>
      </c>
      <c r="R10" s="118">
        <v>30800</v>
      </c>
      <c r="S10" s="120" t="s">
        <v>990</v>
      </c>
      <c r="T10" s="84"/>
      <c r="U10" s="106"/>
      <c r="V10" s="107"/>
      <c r="W10" s="108"/>
      <c r="X10" s="108">
        <v>2027</v>
      </c>
      <c r="Y10" s="108">
        <v>211555</v>
      </c>
      <c r="Z10" s="109" t="s">
        <v>991</v>
      </c>
      <c r="AA10" s="108" t="s">
        <v>1180</v>
      </c>
      <c r="AB10" s="108" t="s">
        <v>979</v>
      </c>
      <c r="AC10" s="108">
        <v>1998</v>
      </c>
      <c r="AD10" s="110">
        <v>977</v>
      </c>
      <c r="AE10" s="110"/>
      <c r="AF10" s="111">
        <v>0</v>
      </c>
      <c r="AG10" s="111">
        <v>23875</v>
      </c>
      <c r="AH10" s="295"/>
      <c r="AI10" s="296"/>
      <c r="AJ10" s="79"/>
      <c r="AK10" s="79"/>
      <c r="AL10" s="79"/>
      <c r="AM10" s="79"/>
      <c r="AV10" s="79"/>
      <c r="AY10" s="79"/>
      <c r="AZ10" s="81"/>
    </row>
    <row r="11" spans="1:52" ht="15" x14ac:dyDescent="0.25">
      <c r="A11" s="112">
        <f t="shared" si="0"/>
        <v>6</v>
      </c>
      <c r="B11" s="113" t="s">
        <v>1361</v>
      </c>
      <c r="C11" s="112" t="s">
        <v>164</v>
      </c>
      <c r="D11" s="114" t="s">
        <v>609</v>
      </c>
      <c r="E11" s="115">
        <v>819</v>
      </c>
      <c r="F11" s="116"/>
      <c r="G11" s="112"/>
      <c r="H11" s="115">
        <v>21.8</v>
      </c>
      <c r="I11" s="117"/>
      <c r="J11" s="118">
        <v>0</v>
      </c>
      <c r="K11" s="119" t="s">
        <v>969</v>
      </c>
      <c r="L11" s="118">
        <v>0</v>
      </c>
      <c r="M11" s="118">
        <v>0</v>
      </c>
      <c r="N11" s="118">
        <v>0</v>
      </c>
      <c r="O11" s="118">
        <v>30800</v>
      </c>
      <c r="P11" s="118">
        <v>30800</v>
      </c>
      <c r="Q11" s="116">
        <v>1</v>
      </c>
      <c r="R11" s="118">
        <v>30800</v>
      </c>
      <c r="S11" s="120" t="s">
        <v>990</v>
      </c>
      <c r="T11" s="84"/>
      <c r="U11" s="106"/>
      <c r="V11" s="107"/>
      <c r="W11" s="108"/>
      <c r="X11" s="108">
        <v>2027</v>
      </c>
      <c r="Y11" s="108">
        <v>288864</v>
      </c>
      <c r="Z11" s="109" t="s">
        <v>991</v>
      </c>
      <c r="AA11" s="108" t="s">
        <v>1181</v>
      </c>
      <c r="AB11" s="108" t="s">
        <v>979</v>
      </c>
      <c r="AC11" s="108">
        <v>2003</v>
      </c>
      <c r="AD11" s="110">
        <v>819</v>
      </c>
      <c r="AE11" s="110"/>
      <c r="AF11" s="111">
        <v>0</v>
      </c>
      <c r="AG11" s="111">
        <v>23875</v>
      </c>
      <c r="AH11" s="295"/>
      <c r="AI11" s="296"/>
      <c r="AJ11" s="79"/>
      <c r="AK11" s="79"/>
      <c r="AL11" s="79"/>
      <c r="AM11" s="79"/>
      <c r="AV11" s="79"/>
      <c r="AY11" s="79"/>
      <c r="AZ11" s="81"/>
    </row>
    <row r="12" spans="1:52" ht="15" x14ac:dyDescent="0.25">
      <c r="A12" s="112">
        <f t="shared" si="0"/>
        <v>7</v>
      </c>
      <c r="B12" s="113" t="s">
        <v>1361</v>
      </c>
      <c r="C12" s="112" t="s">
        <v>165</v>
      </c>
      <c r="D12" s="114" t="s">
        <v>610</v>
      </c>
      <c r="E12" s="115">
        <v>1012</v>
      </c>
      <c r="F12" s="116"/>
      <c r="G12" s="112"/>
      <c r="H12" s="115">
        <v>27.5</v>
      </c>
      <c r="I12" s="117"/>
      <c r="J12" s="118">
        <v>0</v>
      </c>
      <c r="K12" s="119" t="s">
        <v>972</v>
      </c>
      <c r="L12" s="118">
        <v>0</v>
      </c>
      <c r="M12" s="118">
        <v>6900</v>
      </c>
      <c r="N12" s="118">
        <v>0</v>
      </c>
      <c r="O12" s="118">
        <v>6000</v>
      </c>
      <c r="P12" s="118">
        <v>12900</v>
      </c>
      <c r="Q12" s="116">
        <v>1</v>
      </c>
      <c r="R12" s="118">
        <v>12900</v>
      </c>
      <c r="S12" s="120" t="s">
        <v>990</v>
      </c>
      <c r="T12" s="84"/>
      <c r="U12" s="106"/>
      <c r="V12" s="107"/>
      <c r="W12" s="108">
        <v>2025</v>
      </c>
      <c r="X12" s="108">
        <v>2027</v>
      </c>
      <c r="Y12" s="108">
        <v>208745</v>
      </c>
      <c r="Z12" s="109" t="s">
        <v>991</v>
      </c>
      <c r="AA12" s="108" t="s">
        <v>1182</v>
      </c>
      <c r="AB12" s="108" t="s">
        <v>979</v>
      </c>
      <c r="AC12" s="108">
        <v>1997</v>
      </c>
      <c r="AD12" s="110">
        <v>1012</v>
      </c>
      <c r="AE12" s="110"/>
      <c r="AF12" s="111">
        <v>0</v>
      </c>
      <c r="AG12" s="111">
        <v>23875</v>
      </c>
      <c r="AH12" s="295"/>
      <c r="AI12" s="296"/>
      <c r="AJ12" s="79"/>
      <c r="AK12" s="79"/>
      <c r="AL12" s="79"/>
      <c r="AM12" s="79"/>
      <c r="AV12" s="79"/>
      <c r="AY12" s="79"/>
      <c r="AZ12" s="81"/>
    </row>
    <row r="13" spans="1:52" ht="21" x14ac:dyDescent="0.25">
      <c r="A13" s="112">
        <f t="shared" si="0"/>
        <v>8</v>
      </c>
      <c r="B13" s="113" t="s">
        <v>1361</v>
      </c>
      <c r="C13" s="112" t="s">
        <v>166</v>
      </c>
      <c r="D13" s="114" t="s">
        <v>611</v>
      </c>
      <c r="E13" s="115">
        <v>978</v>
      </c>
      <c r="F13" s="116"/>
      <c r="G13" s="112"/>
      <c r="H13" s="115">
        <v>30.9</v>
      </c>
      <c r="I13" s="117">
        <v>1.04</v>
      </c>
      <c r="J13" s="118">
        <v>19300</v>
      </c>
      <c r="K13" s="119" t="s">
        <v>972</v>
      </c>
      <c r="L13" s="118">
        <v>14500</v>
      </c>
      <c r="M13" s="118">
        <v>6900</v>
      </c>
      <c r="N13" s="118">
        <v>0</v>
      </c>
      <c r="O13" s="118">
        <v>37500</v>
      </c>
      <c r="P13" s="118">
        <v>78200</v>
      </c>
      <c r="Q13" s="116">
        <v>1</v>
      </c>
      <c r="R13" s="118">
        <v>78200</v>
      </c>
      <c r="S13" s="120">
        <v>46843</v>
      </c>
      <c r="T13" s="84"/>
      <c r="U13" s="106">
        <v>2028</v>
      </c>
      <c r="V13" s="107">
        <v>42460</v>
      </c>
      <c r="W13" s="108">
        <v>2029</v>
      </c>
      <c r="X13" s="108">
        <v>2038</v>
      </c>
      <c r="Y13" s="108">
        <v>167003</v>
      </c>
      <c r="Z13" s="109" t="s">
        <v>991</v>
      </c>
      <c r="AA13" s="108" t="s">
        <v>1183</v>
      </c>
      <c r="AB13" s="108" t="s">
        <v>979</v>
      </c>
      <c r="AC13" s="108">
        <v>1994</v>
      </c>
      <c r="AD13" s="110">
        <v>978</v>
      </c>
      <c r="AE13" s="110"/>
      <c r="AF13" s="111">
        <v>30665</v>
      </c>
      <c r="AG13" s="111">
        <v>23875</v>
      </c>
      <c r="AH13" s="295"/>
      <c r="AI13" s="296"/>
      <c r="AJ13" s="79"/>
      <c r="AK13" s="79"/>
      <c r="AL13" s="79"/>
      <c r="AM13" s="79"/>
      <c r="AV13" s="79"/>
      <c r="AY13" s="79"/>
      <c r="AZ13" s="81"/>
    </row>
    <row r="14" spans="1:52" ht="21" x14ac:dyDescent="0.25">
      <c r="A14" s="112">
        <f t="shared" si="0"/>
        <v>9</v>
      </c>
      <c r="B14" s="113" t="s">
        <v>1361</v>
      </c>
      <c r="C14" s="112" t="s">
        <v>167</v>
      </c>
      <c r="D14" s="114" t="s">
        <v>612</v>
      </c>
      <c r="E14" s="115">
        <v>822</v>
      </c>
      <c r="F14" s="116">
        <v>0</v>
      </c>
      <c r="G14" s="112"/>
      <c r="H14" s="115">
        <v>27.2</v>
      </c>
      <c r="I14" s="117">
        <v>1.18</v>
      </c>
      <c r="J14" s="118">
        <v>22100</v>
      </c>
      <c r="K14" s="119" t="s">
        <v>972</v>
      </c>
      <c r="L14" s="118">
        <v>14500</v>
      </c>
      <c r="M14" s="118">
        <v>0</v>
      </c>
      <c r="N14" s="118">
        <v>0</v>
      </c>
      <c r="O14" s="118">
        <v>30800</v>
      </c>
      <c r="P14" s="118">
        <v>67400</v>
      </c>
      <c r="Q14" s="116">
        <v>1</v>
      </c>
      <c r="R14" s="118">
        <v>67400</v>
      </c>
      <c r="S14" s="120">
        <v>46265</v>
      </c>
      <c r="T14" s="84"/>
      <c r="U14" s="106">
        <v>2026</v>
      </c>
      <c r="V14" s="107">
        <v>41882</v>
      </c>
      <c r="W14" s="108">
        <v>2027</v>
      </c>
      <c r="X14" s="108">
        <v>2036</v>
      </c>
      <c r="Y14" s="108">
        <v>214168</v>
      </c>
      <c r="Z14" s="109" t="s">
        <v>991</v>
      </c>
      <c r="AA14" s="108" t="s">
        <v>1184</v>
      </c>
      <c r="AB14" s="108" t="s">
        <v>979</v>
      </c>
      <c r="AC14" s="108">
        <v>1998</v>
      </c>
      <c r="AD14" s="110">
        <v>822</v>
      </c>
      <c r="AE14" s="110"/>
      <c r="AF14" s="111">
        <v>30665</v>
      </c>
      <c r="AG14" s="111">
        <v>23875</v>
      </c>
      <c r="AH14" s="295"/>
      <c r="AI14" s="296"/>
      <c r="AJ14" s="79"/>
      <c r="AK14" s="79"/>
      <c r="AL14" s="79"/>
      <c r="AM14" s="79"/>
      <c r="AV14" s="79"/>
      <c r="AY14" s="79"/>
      <c r="AZ14" s="81"/>
    </row>
    <row r="15" spans="1:52" ht="15" x14ac:dyDescent="0.25">
      <c r="A15" s="112">
        <f t="shared" si="0"/>
        <v>10</v>
      </c>
      <c r="B15" s="113" t="s">
        <v>1361</v>
      </c>
      <c r="C15" s="112" t="s">
        <v>168</v>
      </c>
      <c r="D15" s="114" t="s">
        <v>610</v>
      </c>
      <c r="E15" s="115">
        <v>1004</v>
      </c>
      <c r="F15" s="116"/>
      <c r="G15" s="112"/>
      <c r="H15" s="115">
        <v>27.8</v>
      </c>
      <c r="I15" s="117"/>
      <c r="J15" s="118">
        <v>0</v>
      </c>
      <c r="K15" s="119" t="s">
        <v>969</v>
      </c>
      <c r="L15" s="118">
        <v>0</v>
      </c>
      <c r="M15" s="118">
        <v>0</v>
      </c>
      <c r="N15" s="118">
        <v>0</v>
      </c>
      <c r="O15" s="118">
        <v>30800</v>
      </c>
      <c r="P15" s="118">
        <v>30800</v>
      </c>
      <c r="Q15" s="116">
        <v>1</v>
      </c>
      <c r="R15" s="118">
        <v>30800</v>
      </c>
      <c r="S15" s="120" t="s">
        <v>990</v>
      </c>
      <c r="T15" s="84"/>
      <c r="U15" s="106"/>
      <c r="V15" s="107"/>
      <c r="W15" s="108"/>
      <c r="X15" s="108">
        <v>2027</v>
      </c>
      <c r="Y15" s="108">
        <v>199635</v>
      </c>
      <c r="Z15" s="109" t="s">
        <v>991</v>
      </c>
      <c r="AA15" s="108" t="s">
        <v>1185</v>
      </c>
      <c r="AB15" s="108" t="s">
        <v>979</v>
      </c>
      <c r="AC15" s="108">
        <v>1997</v>
      </c>
      <c r="AD15" s="110">
        <v>1004</v>
      </c>
      <c r="AE15" s="110"/>
      <c r="AF15" s="111">
        <v>0</v>
      </c>
      <c r="AG15" s="111">
        <v>23875</v>
      </c>
      <c r="AH15" s="295"/>
      <c r="AI15" s="296"/>
      <c r="AJ15" s="79"/>
      <c r="AK15" s="79"/>
      <c r="AL15" s="79"/>
      <c r="AM15" s="79"/>
      <c r="AV15" s="79"/>
      <c r="AY15" s="79"/>
      <c r="AZ15" s="81"/>
    </row>
    <row r="16" spans="1:52" ht="15" x14ac:dyDescent="0.25">
      <c r="A16" s="112">
        <f t="shared" si="0"/>
        <v>11</v>
      </c>
      <c r="B16" s="113" t="s">
        <v>1361</v>
      </c>
      <c r="C16" s="112" t="s">
        <v>169</v>
      </c>
      <c r="D16" s="114" t="s">
        <v>610</v>
      </c>
      <c r="E16" s="115">
        <v>1008.5</v>
      </c>
      <c r="F16" s="116"/>
      <c r="G16" s="112"/>
      <c r="H16" s="115">
        <v>21.8</v>
      </c>
      <c r="I16" s="117"/>
      <c r="J16" s="118">
        <v>0</v>
      </c>
      <c r="K16" s="119" t="s">
        <v>969</v>
      </c>
      <c r="L16" s="118">
        <v>0</v>
      </c>
      <c r="M16" s="118">
        <v>6900</v>
      </c>
      <c r="N16" s="118">
        <v>0</v>
      </c>
      <c r="O16" s="118">
        <v>30800</v>
      </c>
      <c r="P16" s="118">
        <v>37700</v>
      </c>
      <c r="Q16" s="116">
        <v>1</v>
      </c>
      <c r="R16" s="118">
        <v>37700</v>
      </c>
      <c r="S16" s="120" t="s">
        <v>990</v>
      </c>
      <c r="T16" s="84"/>
      <c r="U16" s="106"/>
      <c r="V16" s="107"/>
      <c r="W16" s="108">
        <v>2025</v>
      </c>
      <c r="X16" s="108">
        <v>2027</v>
      </c>
      <c r="Y16" s="108">
        <v>290019</v>
      </c>
      <c r="Z16" s="109" t="s">
        <v>991</v>
      </c>
      <c r="AA16" s="108" t="s">
        <v>1186</v>
      </c>
      <c r="AB16" s="108" t="s">
        <v>979</v>
      </c>
      <c r="AC16" s="108">
        <v>2003</v>
      </c>
      <c r="AD16" s="110">
        <v>1008.5</v>
      </c>
      <c r="AE16" s="110"/>
      <c r="AF16" s="111">
        <v>0</v>
      </c>
      <c r="AG16" s="111">
        <v>23875</v>
      </c>
      <c r="AH16" s="295"/>
      <c r="AI16" s="296"/>
      <c r="AJ16" s="79"/>
      <c r="AK16" s="79"/>
      <c r="AL16" s="79"/>
      <c r="AM16" s="79"/>
      <c r="AV16" s="79"/>
      <c r="AY16" s="79"/>
      <c r="AZ16" s="81"/>
    </row>
    <row r="17" spans="1:52" ht="21" x14ac:dyDescent="0.25">
      <c r="A17" s="112">
        <f t="shared" si="0"/>
        <v>12</v>
      </c>
      <c r="B17" s="113" t="s">
        <v>1361</v>
      </c>
      <c r="C17" s="112" t="s">
        <v>170</v>
      </c>
      <c r="D17" s="114" t="s">
        <v>613</v>
      </c>
      <c r="E17" s="115">
        <v>782</v>
      </c>
      <c r="F17" s="116"/>
      <c r="G17" s="112"/>
      <c r="H17" s="115">
        <v>21.8</v>
      </c>
      <c r="I17" s="117">
        <v>1.03</v>
      </c>
      <c r="J17" s="118">
        <v>19300</v>
      </c>
      <c r="K17" s="119" t="s">
        <v>972</v>
      </c>
      <c r="L17" s="118">
        <v>14500</v>
      </c>
      <c r="M17" s="118">
        <v>32700</v>
      </c>
      <c r="N17" s="118">
        <v>0</v>
      </c>
      <c r="O17" s="118">
        <v>30800</v>
      </c>
      <c r="P17" s="118">
        <v>97300</v>
      </c>
      <c r="Q17" s="116">
        <v>1</v>
      </c>
      <c r="R17" s="118">
        <v>97300</v>
      </c>
      <c r="S17" s="120">
        <v>46752</v>
      </c>
      <c r="T17" s="84"/>
      <c r="U17" s="106" t="s">
        <v>980</v>
      </c>
      <c r="V17" s="107">
        <v>40086</v>
      </c>
      <c r="W17" s="108">
        <v>2028</v>
      </c>
      <c r="X17" s="108">
        <v>2037</v>
      </c>
      <c r="Y17" s="108">
        <v>290022</v>
      </c>
      <c r="Z17" s="109" t="s">
        <v>991</v>
      </c>
      <c r="AA17" s="108" t="s">
        <v>1187</v>
      </c>
      <c r="AB17" s="108" t="s">
        <v>979</v>
      </c>
      <c r="AC17" s="108">
        <v>2003</v>
      </c>
      <c r="AD17" s="110">
        <v>782</v>
      </c>
      <c r="AE17" s="110"/>
      <c r="AF17" s="111">
        <v>30665</v>
      </c>
      <c r="AG17" s="111">
        <v>23875</v>
      </c>
      <c r="AH17" s="295"/>
      <c r="AI17" s="296"/>
      <c r="AJ17" s="79"/>
      <c r="AK17" s="79"/>
      <c r="AL17" s="79"/>
      <c r="AM17" s="79"/>
      <c r="AV17" s="79"/>
      <c r="AY17" s="79"/>
      <c r="AZ17" s="81"/>
    </row>
    <row r="18" spans="1:52" ht="21" x14ac:dyDescent="0.25">
      <c r="A18" s="112">
        <f t="shared" si="0"/>
        <v>13</v>
      </c>
      <c r="B18" s="113" t="s">
        <v>1361</v>
      </c>
      <c r="C18" s="112" t="s">
        <v>171</v>
      </c>
      <c r="D18" s="114" t="s">
        <v>584</v>
      </c>
      <c r="E18" s="115">
        <v>760</v>
      </c>
      <c r="F18" s="116"/>
      <c r="G18" s="112"/>
      <c r="H18" s="115">
        <v>21.8</v>
      </c>
      <c r="I18" s="117">
        <v>1.01</v>
      </c>
      <c r="J18" s="118">
        <v>19300</v>
      </c>
      <c r="K18" s="119" t="s">
        <v>972</v>
      </c>
      <c r="L18" s="118">
        <v>14500</v>
      </c>
      <c r="M18" s="118">
        <v>0</v>
      </c>
      <c r="N18" s="118">
        <v>0</v>
      </c>
      <c r="O18" s="118">
        <v>30800</v>
      </c>
      <c r="P18" s="118">
        <v>64600</v>
      </c>
      <c r="Q18" s="116">
        <v>1</v>
      </c>
      <c r="R18" s="118">
        <v>64600</v>
      </c>
      <c r="S18" s="120">
        <v>47026</v>
      </c>
      <c r="T18" s="84"/>
      <c r="U18" s="106">
        <v>2028</v>
      </c>
      <c r="V18" s="107">
        <v>42643</v>
      </c>
      <c r="W18" s="108">
        <v>2029</v>
      </c>
      <c r="X18" s="108">
        <v>2038</v>
      </c>
      <c r="Y18" s="108">
        <v>290787</v>
      </c>
      <c r="Z18" s="109" t="s">
        <v>991</v>
      </c>
      <c r="AA18" s="108" t="s">
        <v>1188</v>
      </c>
      <c r="AB18" s="108" t="s">
        <v>979</v>
      </c>
      <c r="AC18" s="108">
        <v>2003</v>
      </c>
      <c r="AD18" s="110">
        <v>760</v>
      </c>
      <c r="AE18" s="110"/>
      <c r="AF18" s="111">
        <v>30665</v>
      </c>
      <c r="AG18" s="111">
        <v>23875</v>
      </c>
      <c r="AH18" s="295"/>
      <c r="AI18" s="296"/>
      <c r="AJ18" s="79"/>
      <c r="AK18" s="79"/>
      <c r="AL18" s="79"/>
      <c r="AM18" s="79"/>
      <c r="AV18" s="79"/>
      <c r="AY18" s="79"/>
      <c r="AZ18" s="81"/>
    </row>
    <row r="19" spans="1:52" ht="15" x14ac:dyDescent="0.25">
      <c r="A19" s="112">
        <f t="shared" si="0"/>
        <v>14</v>
      </c>
      <c r="B19" s="113" t="s">
        <v>1361</v>
      </c>
      <c r="C19" s="112" t="s">
        <v>172</v>
      </c>
      <c r="D19" s="114" t="s">
        <v>614</v>
      </c>
      <c r="E19" s="115">
        <v>750</v>
      </c>
      <c r="F19" s="116"/>
      <c r="G19" s="112"/>
      <c r="H19" s="115">
        <v>21.8</v>
      </c>
      <c r="I19" s="117"/>
      <c r="J19" s="118">
        <v>0</v>
      </c>
      <c r="K19" s="119" t="s">
        <v>969</v>
      </c>
      <c r="L19" s="118">
        <v>0</v>
      </c>
      <c r="M19" s="118">
        <v>0</v>
      </c>
      <c r="N19" s="118">
        <v>0</v>
      </c>
      <c r="O19" s="118">
        <v>30800</v>
      </c>
      <c r="P19" s="118">
        <v>30800</v>
      </c>
      <c r="Q19" s="116">
        <v>1</v>
      </c>
      <c r="R19" s="118">
        <v>30800</v>
      </c>
      <c r="S19" s="120" t="s">
        <v>990</v>
      </c>
      <c r="T19" s="84"/>
      <c r="U19" s="106"/>
      <c r="V19" s="107"/>
      <c r="W19" s="108"/>
      <c r="X19" s="108">
        <v>2027</v>
      </c>
      <c r="Y19" s="108">
        <v>290451</v>
      </c>
      <c r="Z19" s="109" t="s">
        <v>991</v>
      </c>
      <c r="AA19" s="108" t="s">
        <v>1189</v>
      </c>
      <c r="AB19" s="108" t="s">
        <v>979</v>
      </c>
      <c r="AC19" s="108">
        <v>2003</v>
      </c>
      <c r="AD19" s="110">
        <v>750</v>
      </c>
      <c r="AE19" s="110"/>
      <c r="AF19" s="111">
        <v>0</v>
      </c>
      <c r="AG19" s="111">
        <v>23875</v>
      </c>
      <c r="AH19" s="295"/>
      <c r="AI19" s="296"/>
      <c r="AJ19" s="79"/>
      <c r="AK19" s="79"/>
      <c r="AL19" s="79"/>
      <c r="AM19" s="79"/>
      <c r="AV19" s="79"/>
      <c r="AY19" s="79"/>
      <c r="AZ19" s="81"/>
    </row>
    <row r="20" spans="1:52" ht="21" x14ac:dyDescent="0.25">
      <c r="A20" s="112">
        <f t="shared" si="0"/>
        <v>15</v>
      </c>
      <c r="B20" s="113" t="s">
        <v>1361</v>
      </c>
      <c r="C20" s="112" t="s">
        <v>173</v>
      </c>
      <c r="D20" s="114" t="s">
        <v>615</v>
      </c>
      <c r="E20" s="115">
        <v>975</v>
      </c>
      <c r="F20" s="116"/>
      <c r="G20" s="112"/>
      <c r="H20" s="115">
        <v>21.8</v>
      </c>
      <c r="I20" s="117">
        <v>0.99</v>
      </c>
      <c r="J20" s="118">
        <v>19300</v>
      </c>
      <c r="K20" s="119" t="s">
        <v>972</v>
      </c>
      <c r="L20" s="118">
        <v>14500</v>
      </c>
      <c r="M20" s="118">
        <v>0</v>
      </c>
      <c r="N20" s="118">
        <v>0</v>
      </c>
      <c r="O20" s="118">
        <v>30800</v>
      </c>
      <c r="P20" s="118">
        <v>64600</v>
      </c>
      <c r="Q20" s="116">
        <v>1</v>
      </c>
      <c r="R20" s="118">
        <v>64600</v>
      </c>
      <c r="S20" s="120">
        <v>46752</v>
      </c>
      <c r="T20" s="84"/>
      <c r="U20" s="106" t="s">
        <v>983</v>
      </c>
      <c r="V20" s="107">
        <v>39599</v>
      </c>
      <c r="W20" s="108">
        <v>2028</v>
      </c>
      <c r="X20" s="108">
        <v>2037</v>
      </c>
      <c r="Y20" s="108">
        <v>290023</v>
      </c>
      <c r="Z20" s="109" t="s">
        <v>991</v>
      </c>
      <c r="AA20" s="108" t="s">
        <v>1190</v>
      </c>
      <c r="AB20" s="108" t="s">
        <v>979</v>
      </c>
      <c r="AC20" s="108">
        <v>2003</v>
      </c>
      <c r="AD20" s="110">
        <v>975</v>
      </c>
      <c r="AE20" s="110"/>
      <c r="AF20" s="111">
        <v>30665</v>
      </c>
      <c r="AG20" s="111">
        <v>23875</v>
      </c>
      <c r="AH20" s="295"/>
      <c r="AI20" s="296"/>
      <c r="AJ20" s="79"/>
      <c r="AK20" s="79"/>
      <c r="AL20" s="79"/>
      <c r="AM20" s="79"/>
      <c r="AV20" s="79"/>
      <c r="AY20" s="79"/>
      <c r="AZ20" s="81"/>
    </row>
    <row r="21" spans="1:52" ht="21" x14ac:dyDescent="0.25">
      <c r="A21" s="112">
        <f t="shared" si="0"/>
        <v>16</v>
      </c>
      <c r="B21" s="113" t="s">
        <v>1361</v>
      </c>
      <c r="C21" s="112" t="s">
        <v>174</v>
      </c>
      <c r="D21" s="114" t="s">
        <v>616</v>
      </c>
      <c r="E21" s="115">
        <v>2275</v>
      </c>
      <c r="F21" s="116">
        <v>0</v>
      </c>
      <c r="G21" s="112" t="s">
        <v>963</v>
      </c>
      <c r="H21" s="115">
        <v>7.4</v>
      </c>
      <c r="I21" s="117">
        <v>2.14</v>
      </c>
      <c r="J21" s="118">
        <v>35200</v>
      </c>
      <c r="K21" s="119" t="s">
        <v>970</v>
      </c>
      <c r="L21" s="118">
        <v>5500</v>
      </c>
      <c r="M21" s="118" t="s">
        <v>989</v>
      </c>
      <c r="N21" s="118" t="s">
        <v>989</v>
      </c>
      <c r="O21" s="118" t="s">
        <v>989</v>
      </c>
      <c r="P21" s="118">
        <v>40700</v>
      </c>
      <c r="Q21" s="116">
        <v>1</v>
      </c>
      <c r="R21" s="118">
        <v>40700</v>
      </c>
      <c r="S21" s="120">
        <v>49460</v>
      </c>
      <c r="T21" s="84"/>
      <c r="U21" s="106">
        <v>2035</v>
      </c>
      <c r="V21" s="107">
        <v>45077</v>
      </c>
      <c r="W21" s="108">
        <v>2036</v>
      </c>
      <c r="X21" s="108"/>
      <c r="Y21" s="108">
        <v>480258</v>
      </c>
      <c r="Z21" s="109" t="s">
        <v>991</v>
      </c>
      <c r="AA21" s="108" t="s">
        <v>1191</v>
      </c>
      <c r="AB21" s="108" t="s">
        <v>979</v>
      </c>
      <c r="AC21" s="108">
        <v>2018</v>
      </c>
      <c r="AD21" s="110">
        <v>711.15</v>
      </c>
      <c r="AE21" s="110"/>
      <c r="AF21" s="111">
        <v>43314</v>
      </c>
      <c r="AG21" s="111">
        <v>23875</v>
      </c>
      <c r="AH21" s="295"/>
      <c r="AI21" s="296"/>
      <c r="AJ21" s="79"/>
      <c r="AV21" s="79"/>
      <c r="AY21" s="79"/>
      <c r="AZ21" s="81"/>
    </row>
    <row r="22" spans="1:52" ht="15" x14ac:dyDescent="0.25">
      <c r="A22" s="112">
        <f t="shared" si="0"/>
        <v>17</v>
      </c>
      <c r="B22" s="113" t="s">
        <v>1361</v>
      </c>
      <c r="C22" s="112" t="s">
        <v>175</v>
      </c>
      <c r="D22" s="114" t="s">
        <v>617</v>
      </c>
      <c r="E22" s="115">
        <v>2279</v>
      </c>
      <c r="F22" s="116">
        <v>0</v>
      </c>
      <c r="G22" s="112" t="s">
        <v>963</v>
      </c>
      <c r="H22" s="115">
        <v>7.4</v>
      </c>
      <c r="I22" s="117">
        <v>2.34</v>
      </c>
      <c r="J22" s="118">
        <v>37900</v>
      </c>
      <c r="K22" s="119" t="s">
        <v>970</v>
      </c>
      <c r="L22" s="118">
        <v>5500</v>
      </c>
      <c r="M22" s="118" t="s">
        <v>989</v>
      </c>
      <c r="N22" s="118" t="s">
        <v>989</v>
      </c>
      <c r="O22" s="118" t="s">
        <v>989</v>
      </c>
      <c r="P22" s="118">
        <v>43400</v>
      </c>
      <c r="Q22" s="116">
        <v>1</v>
      </c>
      <c r="R22" s="118">
        <v>43400</v>
      </c>
      <c r="S22" s="120">
        <v>52492</v>
      </c>
      <c r="T22" s="84"/>
      <c r="U22" s="106"/>
      <c r="V22" s="107">
        <v>48109</v>
      </c>
      <c r="W22" s="108">
        <v>2044</v>
      </c>
      <c r="X22" s="108"/>
      <c r="Y22" s="108">
        <v>480260</v>
      </c>
      <c r="Z22" s="109" t="s">
        <v>991</v>
      </c>
      <c r="AA22" s="108" t="s">
        <v>1191</v>
      </c>
      <c r="AB22" s="108" t="s">
        <v>979</v>
      </c>
      <c r="AC22" s="108">
        <v>2018</v>
      </c>
      <c r="AD22" s="110">
        <v>710.43</v>
      </c>
      <c r="AE22" s="110">
        <v>4.4000000000000004</v>
      </c>
      <c r="AF22" s="111">
        <v>43314</v>
      </c>
      <c r="AG22" s="111">
        <v>23875</v>
      </c>
      <c r="AH22" s="295"/>
      <c r="AI22" s="296"/>
      <c r="AJ22" s="79"/>
      <c r="AV22" s="79"/>
      <c r="AY22" s="79"/>
      <c r="AZ22" s="81"/>
    </row>
    <row r="23" spans="1:52" ht="21" x14ac:dyDescent="0.25">
      <c r="A23" s="112">
        <f t="shared" si="0"/>
        <v>18</v>
      </c>
      <c r="B23" s="113" t="s">
        <v>1361</v>
      </c>
      <c r="C23" s="112" t="s">
        <v>176</v>
      </c>
      <c r="D23" s="114" t="s">
        <v>618</v>
      </c>
      <c r="E23" s="115">
        <v>2446</v>
      </c>
      <c r="F23" s="116">
        <v>0</v>
      </c>
      <c r="G23" s="112" t="s">
        <v>963</v>
      </c>
      <c r="H23" s="115">
        <v>8.6</v>
      </c>
      <c r="I23" s="117">
        <v>6.3100000000000005</v>
      </c>
      <c r="J23" s="118">
        <v>181700</v>
      </c>
      <c r="K23" s="119" t="s">
        <v>970</v>
      </c>
      <c r="L23" s="118">
        <v>5500</v>
      </c>
      <c r="M23" s="118" t="s">
        <v>989</v>
      </c>
      <c r="N23" s="118" t="s">
        <v>989</v>
      </c>
      <c r="O23" s="118" t="s">
        <v>989</v>
      </c>
      <c r="P23" s="118">
        <v>187200</v>
      </c>
      <c r="Q23" s="116">
        <v>1</v>
      </c>
      <c r="R23" s="118">
        <v>187200</v>
      </c>
      <c r="S23" s="120">
        <v>49552</v>
      </c>
      <c r="T23" s="84"/>
      <c r="U23" s="106">
        <v>2035</v>
      </c>
      <c r="V23" s="107">
        <v>45169</v>
      </c>
      <c r="W23" s="108">
        <v>2036</v>
      </c>
      <c r="X23" s="108"/>
      <c r="Y23" s="108">
        <v>480142</v>
      </c>
      <c r="Z23" s="109" t="s">
        <v>991</v>
      </c>
      <c r="AA23" s="108" t="s">
        <v>1192</v>
      </c>
      <c r="AB23" s="108" t="s">
        <v>979</v>
      </c>
      <c r="AC23" s="108">
        <v>2016</v>
      </c>
      <c r="AD23" s="110">
        <v>721.83</v>
      </c>
      <c r="AE23" s="110"/>
      <c r="AF23" s="111">
        <v>200751</v>
      </c>
      <c r="AG23" s="111">
        <v>2387.5</v>
      </c>
      <c r="AH23" s="295"/>
      <c r="AI23" s="296"/>
      <c r="AJ23" s="79"/>
      <c r="AV23" s="79"/>
      <c r="AY23" s="79"/>
      <c r="AZ23" s="81"/>
    </row>
    <row r="24" spans="1:52" ht="15" x14ac:dyDescent="0.25">
      <c r="A24" s="112">
        <f t="shared" si="0"/>
        <v>19</v>
      </c>
      <c r="B24" s="113" t="s">
        <v>1361</v>
      </c>
      <c r="C24" s="112" t="s">
        <v>177</v>
      </c>
      <c r="D24" s="114" t="s">
        <v>619</v>
      </c>
      <c r="E24" s="115">
        <v>2365</v>
      </c>
      <c r="F24" s="116">
        <v>0</v>
      </c>
      <c r="G24" s="112" t="s">
        <v>963</v>
      </c>
      <c r="H24" s="115">
        <v>8.6</v>
      </c>
      <c r="I24" s="117">
        <v>6.1400000000000006</v>
      </c>
      <c r="J24" s="118">
        <v>178400</v>
      </c>
      <c r="K24" s="119" t="s">
        <v>970</v>
      </c>
      <c r="L24" s="118">
        <v>5500</v>
      </c>
      <c r="M24" s="118" t="s">
        <v>989</v>
      </c>
      <c r="N24" s="118" t="s">
        <v>989</v>
      </c>
      <c r="O24" s="118" t="s">
        <v>989</v>
      </c>
      <c r="P24" s="118">
        <v>183900</v>
      </c>
      <c r="Q24" s="116">
        <v>1</v>
      </c>
      <c r="R24" s="118">
        <v>183900</v>
      </c>
      <c r="S24" s="120">
        <v>52285</v>
      </c>
      <c r="T24" s="84"/>
      <c r="U24" s="106"/>
      <c r="V24" s="107">
        <v>47902</v>
      </c>
      <c r="W24" s="108">
        <v>2044</v>
      </c>
      <c r="X24" s="108"/>
      <c r="Y24" s="108">
        <v>480138</v>
      </c>
      <c r="Z24" s="109" t="s">
        <v>991</v>
      </c>
      <c r="AA24" s="108" t="s">
        <v>1192</v>
      </c>
      <c r="AB24" s="108" t="s">
        <v>979</v>
      </c>
      <c r="AC24" s="108">
        <v>2016</v>
      </c>
      <c r="AD24" s="110">
        <v>723.59</v>
      </c>
      <c r="AE24" s="110">
        <v>4.5</v>
      </c>
      <c r="AF24" s="111">
        <v>200751</v>
      </c>
      <c r="AG24" s="111">
        <v>2387.5</v>
      </c>
      <c r="AH24" s="295"/>
      <c r="AI24" s="296"/>
      <c r="AJ24" s="79"/>
      <c r="AV24" s="79"/>
      <c r="AY24" s="79"/>
      <c r="AZ24" s="81"/>
    </row>
    <row r="25" spans="1:52" ht="21" x14ac:dyDescent="0.25">
      <c r="A25" s="112">
        <f t="shared" si="0"/>
        <v>20</v>
      </c>
      <c r="B25" s="113" t="s">
        <v>1361</v>
      </c>
      <c r="C25" s="112" t="s">
        <v>178</v>
      </c>
      <c r="D25" s="114" t="s">
        <v>620</v>
      </c>
      <c r="E25" s="115">
        <v>2362</v>
      </c>
      <c r="F25" s="116">
        <v>0</v>
      </c>
      <c r="G25" s="112" t="s">
        <v>963</v>
      </c>
      <c r="H25" s="115">
        <v>8.6</v>
      </c>
      <c r="I25" s="117">
        <v>6.1400000000000006</v>
      </c>
      <c r="J25" s="118">
        <v>178400</v>
      </c>
      <c r="K25" s="119" t="s">
        <v>970</v>
      </c>
      <c r="L25" s="118">
        <v>5500</v>
      </c>
      <c r="M25" s="118" t="s">
        <v>989</v>
      </c>
      <c r="N25" s="118" t="s">
        <v>989</v>
      </c>
      <c r="O25" s="118" t="s">
        <v>989</v>
      </c>
      <c r="P25" s="118">
        <v>183900</v>
      </c>
      <c r="Q25" s="116">
        <v>1</v>
      </c>
      <c r="R25" s="118">
        <v>183900</v>
      </c>
      <c r="S25" s="120">
        <v>49674</v>
      </c>
      <c r="T25" s="84"/>
      <c r="U25" s="106">
        <v>2035</v>
      </c>
      <c r="V25" s="107">
        <v>45291</v>
      </c>
      <c r="W25" s="108">
        <v>2036</v>
      </c>
      <c r="X25" s="108"/>
      <c r="Y25" s="108">
        <v>480140</v>
      </c>
      <c r="Z25" s="109" t="s">
        <v>991</v>
      </c>
      <c r="AA25" s="108" t="s">
        <v>1192</v>
      </c>
      <c r="AB25" s="108" t="s">
        <v>979</v>
      </c>
      <c r="AC25" s="108">
        <v>2016</v>
      </c>
      <c r="AD25" s="110">
        <v>722.87</v>
      </c>
      <c r="AE25" s="110"/>
      <c r="AF25" s="111">
        <v>200751</v>
      </c>
      <c r="AG25" s="111">
        <v>2387.5</v>
      </c>
      <c r="AH25" s="295"/>
      <c r="AI25" s="296"/>
      <c r="AJ25" s="79"/>
      <c r="AV25" s="79"/>
      <c r="AY25" s="79"/>
      <c r="AZ25" s="81"/>
    </row>
    <row r="26" spans="1:52" ht="15" x14ac:dyDescent="0.25">
      <c r="A26" s="112">
        <f t="shared" si="0"/>
        <v>21</v>
      </c>
      <c r="B26" s="113" t="s">
        <v>1361</v>
      </c>
      <c r="C26" s="112" t="s">
        <v>179</v>
      </c>
      <c r="D26" s="114" t="s">
        <v>621</v>
      </c>
      <c r="E26" s="115">
        <v>2413</v>
      </c>
      <c r="F26" s="116">
        <v>0.06</v>
      </c>
      <c r="G26" s="112" t="s">
        <v>963</v>
      </c>
      <c r="H26" s="115">
        <v>8.6</v>
      </c>
      <c r="I26" s="117">
        <v>2.4900000000000002</v>
      </c>
      <c r="J26" s="118">
        <v>40900</v>
      </c>
      <c r="K26" s="119" t="s">
        <v>970</v>
      </c>
      <c r="L26" s="118">
        <v>20500</v>
      </c>
      <c r="M26" s="118">
        <v>0</v>
      </c>
      <c r="N26" s="118">
        <v>0</v>
      </c>
      <c r="O26" s="118">
        <v>48200</v>
      </c>
      <c r="P26" s="118">
        <v>109600</v>
      </c>
      <c r="Q26" s="116">
        <v>1</v>
      </c>
      <c r="R26" s="118">
        <v>109600</v>
      </c>
      <c r="S26" s="120">
        <v>61241</v>
      </c>
      <c r="T26" s="84"/>
      <c r="U26" s="106"/>
      <c r="V26" s="107">
        <v>56858</v>
      </c>
      <c r="W26" s="108">
        <v>2068</v>
      </c>
      <c r="X26" s="108">
        <v>2077</v>
      </c>
      <c r="Y26" s="108">
        <v>480136</v>
      </c>
      <c r="Z26" s="109" t="s">
        <v>991</v>
      </c>
      <c r="AA26" s="108" t="s">
        <v>1192</v>
      </c>
      <c r="AB26" s="108" t="s">
        <v>979</v>
      </c>
      <c r="AC26" s="108">
        <v>2016</v>
      </c>
      <c r="AD26" s="110">
        <v>725.53</v>
      </c>
      <c r="AE26" s="110">
        <v>3.1</v>
      </c>
      <c r="AF26" s="111">
        <v>43314</v>
      </c>
      <c r="AG26" s="111">
        <v>23875</v>
      </c>
      <c r="AH26" s="295"/>
      <c r="AI26" s="296"/>
      <c r="AJ26" s="79"/>
      <c r="AK26" s="79"/>
      <c r="AL26" s="79"/>
      <c r="AM26" s="79"/>
      <c r="AV26" s="79"/>
      <c r="AY26" s="79"/>
      <c r="AZ26" s="81"/>
    </row>
    <row r="27" spans="1:52" ht="15" x14ac:dyDescent="0.25">
      <c r="A27" s="112">
        <f t="shared" si="0"/>
        <v>22</v>
      </c>
      <c r="B27" s="113" t="s">
        <v>1361</v>
      </c>
      <c r="C27" s="112" t="s">
        <v>180</v>
      </c>
      <c r="D27" s="114" t="s">
        <v>622</v>
      </c>
      <c r="E27" s="115">
        <v>1794</v>
      </c>
      <c r="F27" s="116">
        <v>0</v>
      </c>
      <c r="G27" s="112" t="s">
        <v>963</v>
      </c>
      <c r="H27" s="115">
        <v>7.8</v>
      </c>
      <c r="I27" s="117">
        <v>2.17</v>
      </c>
      <c r="J27" s="118">
        <v>36400</v>
      </c>
      <c r="K27" s="119" t="s">
        <v>970</v>
      </c>
      <c r="L27" s="118">
        <v>20500</v>
      </c>
      <c r="M27" s="118">
        <v>0</v>
      </c>
      <c r="N27" s="118">
        <v>0</v>
      </c>
      <c r="O27" s="118">
        <v>35800</v>
      </c>
      <c r="P27" s="118">
        <v>92700</v>
      </c>
      <c r="Q27" s="116">
        <v>1</v>
      </c>
      <c r="R27" s="118">
        <v>92700</v>
      </c>
      <c r="S27" s="120">
        <v>54689</v>
      </c>
      <c r="T27" s="84"/>
      <c r="U27" s="106"/>
      <c r="V27" s="107">
        <v>50306</v>
      </c>
      <c r="W27" s="108">
        <v>2050</v>
      </c>
      <c r="X27" s="108">
        <v>2059</v>
      </c>
      <c r="Y27" s="108">
        <v>480259</v>
      </c>
      <c r="Z27" s="109" t="s">
        <v>991</v>
      </c>
      <c r="AA27" s="108" t="s">
        <v>1193</v>
      </c>
      <c r="AB27" s="108" t="s">
        <v>979</v>
      </c>
      <c r="AC27" s="108">
        <v>2017</v>
      </c>
      <c r="AD27" s="110">
        <v>711.16</v>
      </c>
      <c r="AE27" s="110">
        <v>5.6</v>
      </c>
      <c r="AF27" s="111">
        <v>75799.5</v>
      </c>
      <c r="AG27" s="111">
        <v>23875</v>
      </c>
      <c r="AH27" s="295"/>
      <c r="AI27" s="296"/>
      <c r="AJ27" s="79"/>
      <c r="AK27" s="79"/>
      <c r="AL27" s="79"/>
      <c r="AM27" s="79"/>
      <c r="AV27" s="79"/>
      <c r="AY27" s="79"/>
      <c r="AZ27" s="81"/>
    </row>
    <row r="28" spans="1:52" ht="21" x14ac:dyDescent="0.25">
      <c r="A28" s="112">
        <f t="shared" si="0"/>
        <v>23</v>
      </c>
      <c r="B28" s="113" t="s">
        <v>1361</v>
      </c>
      <c r="C28" s="112" t="s">
        <v>181</v>
      </c>
      <c r="D28" s="114" t="s">
        <v>623</v>
      </c>
      <c r="E28" s="115">
        <v>975</v>
      </c>
      <c r="F28" s="116"/>
      <c r="G28" s="112"/>
      <c r="H28" s="115">
        <v>21.8</v>
      </c>
      <c r="I28" s="117">
        <v>1.2</v>
      </c>
      <c r="J28" s="118">
        <v>23300</v>
      </c>
      <c r="K28" s="119" t="s">
        <v>972</v>
      </c>
      <c r="L28" s="118">
        <v>14500</v>
      </c>
      <c r="M28" s="118">
        <v>0</v>
      </c>
      <c r="N28" s="118">
        <v>0</v>
      </c>
      <c r="O28" s="118">
        <v>30800</v>
      </c>
      <c r="P28" s="118">
        <v>68600</v>
      </c>
      <c r="Q28" s="116">
        <v>1</v>
      </c>
      <c r="R28" s="118">
        <v>68600</v>
      </c>
      <c r="S28" s="120">
        <v>46752</v>
      </c>
      <c r="T28" s="84"/>
      <c r="U28" s="106" t="s">
        <v>987</v>
      </c>
      <c r="V28" s="107">
        <v>40755</v>
      </c>
      <c r="W28" s="108">
        <v>2028</v>
      </c>
      <c r="X28" s="108">
        <v>2037</v>
      </c>
      <c r="Y28" s="108">
        <v>291059</v>
      </c>
      <c r="Z28" s="109" t="s">
        <v>991</v>
      </c>
      <c r="AA28" s="108" t="s">
        <v>1194</v>
      </c>
      <c r="AB28" s="108" t="s">
        <v>979</v>
      </c>
      <c r="AC28" s="108">
        <v>2003</v>
      </c>
      <c r="AD28" s="110">
        <v>975</v>
      </c>
      <c r="AE28" s="110"/>
      <c r="AF28" s="111">
        <v>30665</v>
      </c>
      <c r="AG28" s="111">
        <v>23875</v>
      </c>
      <c r="AH28" s="295"/>
      <c r="AI28" s="296"/>
      <c r="AJ28" s="79"/>
      <c r="AK28" s="79"/>
      <c r="AL28" s="79"/>
      <c r="AM28" s="79"/>
      <c r="AV28" s="79"/>
      <c r="AY28" s="79"/>
      <c r="AZ28" s="81"/>
    </row>
    <row r="29" spans="1:52" ht="15" x14ac:dyDescent="0.25">
      <c r="A29" s="121">
        <f t="shared" si="0"/>
        <v>24</v>
      </c>
      <c r="B29" s="122" t="s">
        <v>1361</v>
      </c>
      <c r="C29" s="121" t="s">
        <v>182</v>
      </c>
      <c r="D29" s="123" t="s">
        <v>624</v>
      </c>
      <c r="E29" s="124">
        <v>827</v>
      </c>
      <c r="F29" s="125"/>
      <c r="G29" s="121"/>
      <c r="H29" s="124">
        <v>22.7</v>
      </c>
      <c r="I29" s="126"/>
      <c r="J29" s="127">
        <v>0</v>
      </c>
      <c r="K29" s="128" t="s">
        <v>972</v>
      </c>
      <c r="L29" s="127">
        <v>0</v>
      </c>
      <c r="M29" s="127">
        <v>0</v>
      </c>
      <c r="N29" s="127">
        <v>0</v>
      </c>
      <c r="O29" s="127">
        <v>6500</v>
      </c>
      <c r="P29" s="127">
        <v>6500</v>
      </c>
      <c r="Q29" s="125">
        <v>0.16667000000000001</v>
      </c>
      <c r="R29" s="127">
        <v>1083.3599999999999</v>
      </c>
      <c r="S29" s="129" t="s">
        <v>990</v>
      </c>
      <c r="T29" s="84"/>
      <c r="U29" s="106"/>
      <c r="V29" s="107"/>
      <c r="W29" s="108"/>
      <c r="X29" s="108">
        <v>2027</v>
      </c>
      <c r="Y29" s="108">
        <v>274118</v>
      </c>
      <c r="Z29" s="109" t="s">
        <v>993</v>
      </c>
      <c r="AA29" s="108" t="s">
        <v>1195</v>
      </c>
      <c r="AB29" s="108" t="s">
        <v>979</v>
      </c>
      <c r="AC29" s="108">
        <v>2002</v>
      </c>
      <c r="AD29" s="110">
        <v>827</v>
      </c>
      <c r="AE29" s="110"/>
      <c r="AF29" s="111">
        <v>0</v>
      </c>
      <c r="AG29" s="111">
        <v>23875</v>
      </c>
      <c r="AH29" s="295"/>
      <c r="AI29" s="296"/>
      <c r="AJ29" s="79"/>
      <c r="AK29" s="79"/>
      <c r="AL29" s="79"/>
      <c r="AM29" s="79"/>
      <c r="AV29" s="79"/>
      <c r="AY29" s="79"/>
      <c r="AZ29" s="81"/>
    </row>
    <row r="30" spans="1:52" ht="15" x14ac:dyDescent="0.25">
      <c r="A30" s="121">
        <f t="shared" si="0"/>
        <v>25</v>
      </c>
      <c r="B30" s="122" t="s">
        <v>1361</v>
      </c>
      <c r="C30" s="121" t="s">
        <v>183</v>
      </c>
      <c r="D30" s="123" t="s">
        <v>625</v>
      </c>
      <c r="E30" s="124">
        <v>795</v>
      </c>
      <c r="F30" s="125"/>
      <c r="G30" s="121"/>
      <c r="H30" s="124">
        <v>22.1</v>
      </c>
      <c r="I30" s="126"/>
      <c r="J30" s="127">
        <v>0</v>
      </c>
      <c r="K30" s="128" t="s">
        <v>972</v>
      </c>
      <c r="L30" s="127">
        <v>0</v>
      </c>
      <c r="M30" s="127">
        <v>0</v>
      </c>
      <c r="N30" s="127">
        <v>0</v>
      </c>
      <c r="O30" s="127">
        <v>6500</v>
      </c>
      <c r="P30" s="127">
        <v>6500</v>
      </c>
      <c r="Q30" s="125">
        <v>0.48549999999999999</v>
      </c>
      <c r="R30" s="127">
        <v>3155.75</v>
      </c>
      <c r="S30" s="129" t="s">
        <v>990</v>
      </c>
      <c r="T30" s="84"/>
      <c r="U30" s="106"/>
      <c r="V30" s="107"/>
      <c r="W30" s="108"/>
      <c r="X30" s="108">
        <v>2027</v>
      </c>
      <c r="Y30" s="108">
        <v>284096</v>
      </c>
      <c r="Z30" s="109" t="s">
        <v>993</v>
      </c>
      <c r="AA30" s="108" t="s">
        <v>1196</v>
      </c>
      <c r="AB30" s="108" t="s">
        <v>979</v>
      </c>
      <c r="AC30" s="108">
        <v>2003</v>
      </c>
      <c r="AD30" s="110">
        <v>795</v>
      </c>
      <c r="AE30" s="110"/>
      <c r="AF30" s="111">
        <v>0</v>
      </c>
      <c r="AG30" s="111">
        <v>23875</v>
      </c>
      <c r="AH30" s="295"/>
      <c r="AI30" s="296"/>
      <c r="AJ30" s="79"/>
      <c r="AK30" s="79"/>
      <c r="AL30" s="79"/>
      <c r="AM30" s="79"/>
      <c r="AV30" s="79"/>
      <c r="AY30" s="79"/>
      <c r="AZ30" s="81"/>
    </row>
    <row r="31" spans="1:52" ht="21" x14ac:dyDescent="0.25">
      <c r="A31" s="112">
        <f t="shared" si="0"/>
        <v>26</v>
      </c>
      <c r="B31" s="113" t="s">
        <v>1361</v>
      </c>
      <c r="C31" s="112" t="s">
        <v>184</v>
      </c>
      <c r="D31" s="114" t="s">
        <v>626</v>
      </c>
      <c r="E31" s="115">
        <v>1052</v>
      </c>
      <c r="F31" s="116"/>
      <c r="G31" s="112"/>
      <c r="H31" s="115">
        <v>27.5</v>
      </c>
      <c r="I31" s="117">
        <v>2.67</v>
      </c>
      <c r="J31" s="118">
        <v>44900</v>
      </c>
      <c r="K31" s="119" t="s">
        <v>972</v>
      </c>
      <c r="L31" s="118">
        <v>14500</v>
      </c>
      <c r="M31" s="118">
        <v>7900</v>
      </c>
      <c r="N31" s="118">
        <v>0</v>
      </c>
      <c r="O31" s="118">
        <v>30800</v>
      </c>
      <c r="P31" s="118">
        <v>98100</v>
      </c>
      <c r="Q31" s="116">
        <v>1</v>
      </c>
      <c r="R31" s="118">
        <v>98100</v>
      </c>
      <c r="S31" s="120">
        <v>46387</v>
      </c>
      <c r="T31" s="84"/>
      <c r="U31" s="106">
        <v>2026</v>
      </c>
      <c r="V31" s="107">
        <v>42004</v>
      </c>
      <c r="W31" s="108">
        <v>2027</v>
      </c>
      <c r="X31" s="108">
        <v>2036</v>
      </c>
      <c r="Y31" s="108">
        <v>209672</v>
      </c>
      <c r="Z31" s="109" t="s">
        <v>991</v>
      </c>
      <c r="AA31" s="108" t="s">
        <v>1197</v>
      </c>
      <c r="AB31" s="108" t="s">
        <v>979</v>
      </c>
      <c r="AC31" s="108">
        <v>1997</v>
      </c>
      <c r="AD31" s="110">
        <v>1014.56</v>
      </c>
      <c r="AE31" s="110"/>
      <c r="AF31" s="111">
        <v>38331.25</v>
      </c>
      <c r="AG31" s="111">
        <v>23875</v>
      </c>
      <c r="AH31" s="295"/>
      <c r="AI31" s="296"/>
      <c r="AJ31" s="79"/>
      <c r="AK31" s="79"/>
      <c r="AL31" s="79"/>
      <c r="AM31" s="79"/>
      <c r="AV31" s="79"/>
      <c r="AY31" s="79"/>
      <c r="AZ31" s="81"/>
    </row>
    <row r="32" spans="1:52" ht="21" x14ac:dyDescent="0.25">
      <c r="A32" s="112">
        <f t="shared" si="0"/>
        <v>27</v>
      </c>
      <c r="B32" s="113" t="s">
        <v>1361</v>
      </c>
      <c r="C32" s="112" t="s">
        <v>185</v>
      </c>
      <c r="D32" s="114" t="s">
        <v>627</v>
      </c>
      <c r="E32" s="115">
        <v>1041</v>
      </c>
      <c r="F32" s="116">
        <v>0</v>
      </c>
      <c r="G32" s="112"/>
      <c r="H32" s="115">
        <v>27.5</v>
      </c>
      <c r="I32" s="117"/>
      <c r="J32" s="118">
        <v>0</v>
      </c>
      <c r="K32" s="119" t="s">
        <v>971</v>
      </c>
      <c r="L32" s="118">
        <v>2500</v>
      </c>
      <c r="M32" s="118">
        <v>0</v>
      </c>
      <c r="N32" s="118">
        <v>0</v>
      </c>
      <c r="O32" s="118">
        <v>30800</v>
      </c>
      <c r="P32" s="118">
        <v>33300</v>
      </c>
      <c r="Q32" s="116">
        <v>1</v>
      </c>
      <c r="R32" s="118">
        <v>33300</v>
      </c>
      <c r="S32" s="120">
        <v>47483</v>
      </c>
      <c r="T32" s="84"/>
      <c r="U32" s="106"/>
      <c r="V32" s="107">
        <v>35795</v>
      </c>
      <c r="W32" s="108">
        <v>2030</v>
      </c>
      <c r="X32" s="108">
        <v>2039</v>
      </c>
      <c r="Y32" s="108">
        <v>209559</v>
      </c>
      <c r="Z32" s="109" t="s">
        <v>991</v>
      </c>
      <c r="AA32" s="108" t="s">
        <v>1198</v>
      </c>
      <c r="AB32" s="108" t="s">
        <v>979</v>
      </c>
      <c r="AC32" s="108">
        <v>1997</v>
      </c>
      <c r="AD32" s="110">
        <v>1019.72</v>
      </c>
      <c r="AE32" s="110"/>
      <c r="AF32" s="111">
        <v>13300</v>
      </c>
      <c r="AG32" s="111">
        <v>23875</v>
      </c>
      <c r="AH32" s="295"/>
      <c r="AI32" s="296"/>
      <c r="AJ32" s="79"/>
      <c r="AK32" s="79"/>
      <c r="AL32" s="79"/>
      <c r="AM32" s="79"/>
      <c r="AV32" s="79"/>
      <c r="AY32" s="79"/>
      <c r="AZ32" s="81"/>
    </row>
    <row r="33" spans="1:52" ht="15" x14ac:dyDescent="0.25">
      <c r="A33" s="112">
        <f t="shared" si="0"/>
        <v>28</v>
      </c>
      <c r="B33" s="113" t="s">
        <v>1361</v>
      </c>
      <c r="C33" s="112" t="s">
        <v>186</v>
      </c>
      <c r="D33" s="114" t="s">
        <v>610</v>
      </c>
      <c r="E33" s="115">
        <v>1147</v>
      </c>
      <c r="F33" s="116"/>
      <c r="G33" s="112"/>
      <c r="H33" s="115">
        <v>29.2</v>
      </c>
      <c r="I33" s="117"/>
      <c r="J33" s="118">
        <v>0</v>
      </c>
      <c r="K33" s="119" t="s">
        <v>969</v>
      </c>
      <c r="L33" s="118">
        <v>0</v>
      </c>
      <c r="M33" s="118">
        <v>7700</v>
      </c>
      <c r="N33" s="118">
        <v>0</v>
      </c>
      <c r="O33" s="118">
        <v>30800</v>
      </c>
      <c r="P33" s="118">
        <v>38500</v>
      </c>
      <c r="Q33" s="116">
        <v>1</v>
      </c>
      <c r="R33" s="118">
        <v>38500</v>
      </c>
      <c r="S33" s="120" t="s">
        <v>990</v>
      </c>
      <c r="T33" s="84"/>
      <c r="U33" s="106"/>
      <c r="V33" s="107"/>
      <c r="W33" s="108">
        <v>2025</v>
      </c>
      <c r="X33" s="108">
        <v>2027</v>
      </c>
      <c r="Y33" s="108">
        <v>186611</v>
      </c>
      <c r="Z33" s="109" t="s">
        <v>991</v>
      </c>
      <c r="AA33" s="108" t="s">
        <v>1199</v>
      </c>
      <c r="AB33" s="108" t="s">
        <v>979</v>
      </c>
      <c r="AC33" s="108">
        <v>1996</v>
      </c>
      <c r="AD33" s="110">
        <v>1147</v>
      </c>
      <c r="AE33" s="110"/>
      <c r="AF33" s="111">
        <v>0</v>
      </c>
      <c r="AG33" s="111">
        <v>23875</v>
      </c>
      <c r="AH33" s="295"/>
      <c r="AI33" s="296"/>
      <c r="AJ33" s="79"/>
      <c r="AK33" s="79"/>
      <c r="AL33" s="79"/>
      <c r="AM33" s="79"/>
      <c r="AV33" s="79"/>
      <c r="AY33" s="79"/>
      <c r="AZ33" s="81"/>
    </row>
    <row r="34" spans="1:52" ht="15" x14ac:dyDescent="0.25">
      <c r="A34" s="121">
        <f t="shared" si="0"/>
        <v>29</v>
      </c>
      <c r="B34" s="122" t="s">
        <v>1361</v>
      </c>
      <c r="C34" s="121" t="s">
        <v>187</v>
      </c>
      <c r="D34" s="123" t="s">
        <v>628</v>
      </c>
      <c r="E34" s="124">
        <v>890</v>
      </c>
      <c r="F34" s="125"/>
      <c r="G34" s="121"/>
      <c r="H34" s="124">
        <v>30.5</v>
      </c>
      <c r="I34" s="126"/>
      <c r="J34" s="127">
        <v>0</v>
      </c>
      <c r="K34" s="128" t="s">
        <v>969</v>
      </c>
      <c r="L34" s="127">
        <v>0</v>
      </c>
      <c r="M34" s="127">
        <v>0</v>
      </c>
      <c r="N34" s="127">
        <v>0</v>
      </c>
      <c r="O34" s="127">
        <v>37500</v>
      </c>
      <c r="P34" s="127">
        <v>37500</v>
      </c>
      <c r="Q34" s="125">
        <v>1</v>
      </c>
      <c r="R34" s="127">
        <v>37500</v>
      </c>
      <c r="S34" s="129" t="s">
        <v>990</v>
      </c>
      <c r="T34" s="84"/>
      <c r="U34" s="106"/>
      <c r="V34" s="107"/>
      <c r="W34" s="108"/>
      <c r="X34" s="108">
        <v>2027</v>
      </c>
      <c r="Y34" s="108">
        <v>172597</v>
      </c>
      <c r="Z34" s="109" t="s">
        <v>996</v>
      </c>
      <c r="AA34" s="108" t="s">
        <v>1200</v>
      </c>
      <c r="AB34" s="108" t="s">
        <v>979</v>
      </c>
      <c r="AC34" s="108">
        <v>1994</v>
      </c>
      <c r="AD34" s="110">
        <v>848.11</v>
      </c>
      <c r="AE34" s="110"/>
      <c r="AF34" s="111">
        <v>0</v>
      </c>
      <c r="AG34" s="111">
        <v>23875</v>
      </c>
      <c r="AH34" s="295"/>
      <c r="AI34" s="296"/>
      <c r="AJ34" s="79"/>
      <c r="AK34" s="79"/>
      <c r="AL34" s="79"/>
      <c r="AM34" s="79"/>
      <c r="AV34" s="79"/>
      <c r="AY34" s="79"/>
      <c r="AZ34" s="81"/>
    </row>
    <row r="35" spans="1:52" ht="15" x14ac:dyDescent="0.25">
      <c r="A35" s="112">
        <f t="shared" si="0"/>
        <v>30</v>
      </c>
      <c r="B35" s="113" t="s">
        <v>1361</v>
      </c>
      <c r="C35" s="112" t="s">
        <v>188</v>
      </c>
      <c r="D35" s="114" t="s">
        <v>630</v>
      </c>
      <c r="E35" s="115">
        <v>1011</v>
      </c>
      <c r="F35" s="116"/>
      <c r="G35" s="112"/>
      <c r="H35" s="115">
        <v>73.3</v>
      </c>
      <c r="I35" s="117"/>
      <c r="J35" s="118">
        <v>0</v>
      </c>
      <c r="K35" s="119" t="s">
        <v>969</v>
      </c>
      <c r="L35" s="118">
        <v>0</v>
      </c>
      <c r="M35" s="118">
        <v>0</v>
      </c>
      <c r="N35" s="118">
        <v>0</v>
      </c>
      <c r="O35" s="118">
        <v>37500</v>
      </c>
      <c r="P35" s="118">
        <v>37500</v>
      </c>
      <c r="Q35" s="116">
        <v>1</v>
      </c>
      <c r="R35" s="118">
        <v>37500</v>
      </c>
      <c r="S35" s="120" t="s">
        <v>990</v>
      </c>
      <c r="T35" s="84"/>
      <c r="U35" s="106"/>
      <c r="V35" s="107"/>
      <c r="W35" s="108"/>
      <c r="X35" s="108">
        <v>2027</v>
      </c>
      <c r="Y35" s="108">
        <v>4121</v>
      </c>
      <c r="Z35" s="109" t="s">
        <v>991</v>
      </c>
      <c r="AA35" s="108" t="s">
        <v>1201</v>
      </c>
      <c r="AB35" s="108" t="s">
        <v>979</v>
      </c>
      <c r="AC35" s="108">
        <v>1952</v>
      </c>
      <c r="AD35" s="110">
        <v>1011</v>
      </c>
      <c r="AE35" s="110"/>
      <c r="AF35" s="111">
        <v>0</v>
      </c>
      <c r="AG35" s="111">
        <v>23875</v>
      </c>
      <c r="AH35" s="295"/>
      <c r="AI35" s="296"/>
      <c r="AJ35" s="79"/>
      <c r="AK35" s="79"/>
      <c r="AL35" s="79"/>
      <c r="AM35" s="79"/>
      <c r="AV35" s="79"/>
      <c r="AY35" s="79"/>
      <c r="AZ35" s="81"/>
    </row>
    <row r="36" spans="1:52" ht="21" x14ac:dyDescent="0.25">
      <c r="A36" s="121">
        <f t="shared" si="0"/>
        <v>31</v>
      </c>
      <c r="B36" s="122" t="s">
        <v>1361</v>
      </c>
      <c r="C36" s="121" t="s">
        <v>189</v>
      </c>
      <c r="D36" s="123" t="s">
        <v>631</v>
      </c>
      <c r="E36" s="124">
        <v>2518</v>
      </c>
      <c r="F36" s="125">
        <v>0</v>
      </c>
      <c r="G36" s="121" t="s">
        <v>963</v>
      </c>
      <c r="H36" s="124">
        <v>14.9</v>
      </c>
      <c r="I36" s="126">
        <v>3.2299999999999995</v>
      </c>
      <c r="J36" s="127">
        <v>83700</v>
      </c>
      <c r="K36" s="128" t="s">
        <v>970</v>
      </c>
      <c r="L36" s="127">
        <v>20500</v>
      </c>
      <c r="M36" s="127">
        <v>27300</v>
      </c>
      <c r="N36" s="127">
        <v>0</v>
      </c>
      <c r="O36" s="127">
        <v>30800</v>
      </c>
      <c r="P36" s="127">
        <v>162300</v>
      </c>
      <c r="Q36" s="125" t="s">
        <v>1357</v>
      </c>
      <c r="R36" s="127">
        <v>151720.84</v>
      </c>
      <c r="S36" s="129">
        <v>60531</v>
      </c>
      <c r="T36" s="84"/>
      <c r="U36" s="106"/>
      <c r="V36" s="107">
        <v>56148</v>
      </c>
      <c r="W36" s="108">
        <v>2066</v>
      </c>
      <c r="X36" s="108">
        <v>2075</v>
      </c>
      <c r="Y36" s="108">
        <v>418366</v>
      </c>
      <c r="Z36" s="109" t="s">
        <v>995</v>
      </c>
      <c r="AA36" s="108" t="s">
        <v>1202</v>
      </c>
      <c r="AB36" s="108" t="s">
        <v>979</v>
      </c>
      <c r="AC36" s="108">
        <v>2010</v>
      </c>
      <c r="AD36" s="110">
        <v>689.55</v>
      </c>
      <c r="AE36" s="110">
        <v>7.4</v>
      </c>
      <c r="AF36" s="111">
        <v>43314</v>
      </c>
      <c r="AG36" s="111">
        <v>23875</v>
      </c>
      <c r="AH36" s="295"/>
      <c r="AI36" s="296"/>
      <c r="AJ36" s="79"/>
      <c r="AK36" s="79"/>
      <c r="AL36" s="79"/>
      <c r="AM36" s="79"/>
      <c r="AV36" s="79"/>
      <c r="AY36" s="79"/>
      <c r="AZ36" s="81"/>
    </row>
    <row r="37" spans="1:52" ht="21" x14ac:dyDescent="0.25">
      <c r="A37" s="121">
        <f t="shared" si="0"/>
        <v>32</v>
      </c>
      <c r="B37" s="122" t="s">
        <v>1361</v>
      </c>
      <c r="C37" s="121" t="s">
        <v>190</v>
      </c>
      <c r="D37" s="123" t="s">
        <v>632</v>
      </c>
      <c r="E37" s="124">
        <v>2503</v>
      </c>
      <c r="F37" s="125">
        <v>0</v>
      </c>
      <c r="G37" s="121" t="s">
        <v>963</v>
      </c>
      <c r="H37" s="124">
        <v>15</v>
      </c>
      <c r="I37" s="126">
        <v>3.26</v>
      </c>
      <c r="J37" s="127">
        <v>85100</v>
      </c>
      <c r="K37" s="128" t="s">
        <v>970</v>
      </c>
      <c r="L37" s="127">
        <v>5500</v>
      </c>
      <c r="M37" s="127" t="s">
        <v>989</v>
      </c>
      <c r="N37" s="127" t="s">
        <v>989</v>
      </c>
      <c r="O37" s="127" t="s">
        <v>989</v>
      </c>
      <c r="P37" s="127">
        <v>90600</v>
      </c>
      <c r="Q37" s="125" t="s">
        <v>1357</v>
      </c>
      <c r="R37" s="127">
        <v>84694.44</v>
      </c>
      <c r="S37" s="129">
        <v>59257</v>
      </c>
      <c r="T37" s="84"/>
      <c r="U37" s="106"/>
      <c r="V37" s="107">
        <v>54874</v>
      </c>
      <c r="W37" s="108">
        <v>2063</v>
      </c>
      <c r="X37" s="108"/>
      <c r="Y37" s="108">
        <v>418426</v>
      </c>
      <c r="Z37" s="109" t="s">
        <v>995</v>
      </c>
      <c r="AA37" s="108" t="s">
        <v>1202</v>
      </c>
      <c r="AB37" s="108" t="s">
        <v>979</v>
      </c>
      <c r="AC37" s="108">
        <v>2010</v>
      </c>
      <c r="AD37" s="110">
        <v>686.34</v>
      </c>
      <c r="AE37" s="110">
        <v>9.6</v>
      </c>
      <c r="AF37" s="111">
        <v>43314</v>
      </c>
      <c r="AG37" s="111">
        <v>23875</v>
      </c>
      <c r="AH37" s="295"/>
      <c r="AI37" s="296"/>
      <c r="AJ37" s="79"/>
      <c r="AV37" s="79"/>
      <c r="AY37" s="79"/>
      <c r="AZ37" s="81"/>
    </row>
    <row r="38" spans="1:52" ht="21" x14ac:dyDescent="0.25">
      <c r="A38" s="121">
        <f t="shared" si="0"/>
        <v>33</v>
      </c>
      <c r="B38" s="122" t="s">
        <v>1361</v>
      </c>
      <c r="C38" s="121" t="s">
        <v>191</v>
      </c>
      <c r="D38" s="123" t="s">
        <v>633</v>
      </c>
      <c r="E38" s="124">
        <v>2348</v>
      </c>
      <c r="F38" s="125">
        <v>0</v>
      </c>
      <c r="G38" s="121" t="s">
        <v>963</v>
      </c>
      <c r="H38" s="124">
        <v>15.5</v>
      </c>
      <c r="I38" s="126">
        <v>3.1199999999999997</v>
      </c>
      <c r="J38" s="127">
        <v>52600</v>
      </c>
      <c r="K38" s="128" t="s">
        <v>970</v>
      </c>
      <c r="L38" s="127">
        <v>5500</v>
      </c>
      <c r="M38" s="127" t="s">
        <v>989</v>
      </c>
      <c r="N38" s="127" t="s">
        <v>989</v>
      </c>
      <c r="O38" s="127" t="s">
        <v>989</v>
      </c>
      <c r="P38" s="127">
        <v>58100</v>
      </c>
      <c r="Q38" s="125">
        <v>0.5</v>
      </c>
      <c r="R38" s="127">
        <v>29050</v>
      </c>
      <c r="S38" s="129">
        <v>53433</v>
      </c>
      <c r="T38" s="84"/>
      <c r="U38" s="106"/>
      <c r="V38" s="107">
        <v>49050</v>
      </c>
      <c r="W38" s="108">
        <v>2047</v>
      </c>
      <c r="X38" s="108"/>
      <c r="Y38" s="108">
        <v>414367</v>
      </c>
      <c r="Z38" s="109" t="s">
        <v>995</v>
      </c>
      <c r="AA38" s="108" t="s">
        <v>1203</v>
      </c>
      <c r="AB38" s="108" t="s">
        <v>979</v>
      </c>
      <c r="AC38" s="108">
        <v>2009</v>
      </c>
      <c r="AD38" s="110">
        <v>686.17</v>
      </c>
      <c r="AE38" s="110">
        <v>4.7</v>
      </c>
      <c r="AF38" s="111">
        <v>43314</v>
      </c>
      <c r="AG38" s="111">
        <v>23875</v>
      </c>
      <c r="AH38" s="295"/>
      <c r="AI38" s="296"/>
      <c r="AJ38" s="79"/>
      <c r="AV38" s="79"/>
      <c r="AY38" s="79"/>
      <c r="AZ38" s="81"/>
    </row>
    <row r="39" spans="1:52" ht="15" x14ac:dyDescent="0.25">
      <c r="A39" s="121">
        <f t="shared" si="0"/>
        <v>34</v>
      </c>
      <c r="B39" s="122" t="s">
        <v>1361</v>
      </c>
      <c r="C39" s="121" t="s">
        <v>192</v>
      </c>
      <c r="D39" s="123" t="s">
        <v>634</v>
      </c>
      <c r="E39" s="124">
        <v>2405</v>
      </c>
      <c r="F39" s="125">
        <v>0</v>
      </c>
      <c r="G39" s="121" t="s">
        <v>963</v>
      </c>
      <c r="H39" s="124">
        <v>15.4</v>
      </c>
      <c r="I39" s="126">
        <v>2.56</v>
      </c>
      <c r="J39" s="127">
        <v>98200</v>
      </c>
      <c r="K39" s="128" t="s">
        <v>970</v>
      </c>
      <c r="L39" s="127">
        <v>5500</v>
      </c>
      <c r="M39" s="127" t="s">
        <v>989</v>
      </c>
      <c r="N39" s="127" t="s">
        <v>989</v>
      </c>
      <c r="O39" s="127" t="s">
        <v>989</v>
      </c>
      <c r="P39" s="127">
        <v>103700</v>
      </c>
      <c r="Q39" s="125">
        <v>0.5</v>
      </c>
      <c r="R39" s="127">
        <v>51850</v>
      </c>
      <c r="S39" s="129">
        <v>58937</v>
      </c>
      <c r="T39" s="84"/>
      <c r="U39" s="106"/>
      <c r="V39" s="107">
        <v>54554</v>
      </c>
      <c r="W39" s="108">
        <v>2062</v>
      </c>
      <c r="X39" s="108"/>
      <c r="Y39" s="108">
        <v>414363</v>
      </c>
      <c r="Z39" s="109" t="s">
        <v>995</v>
      </c>
      <c r="AA39" s="108" t="s">
        <v>1203</v>
      </c>
      <c r="AB39" s="108" t="s">
        <v>979</v>
      </c>
      <c r="AC39" s="108">
        <v>2010</v>
      </c>
      <c r="AD39" s="110">
        <v>682.01</v>
      </c>
      <c r="AE39" s="110">
        <v>7.3</v>
      </c>
      <c r="AF39" s="111">
        <v>200751</v>
      </c>
      <c r="AG39" s="111">
        <v>23875</v>
      </c>
      <c r="AH39" s="295"/>
      <c r="AI39" s="296"/>
      <c r="AJ39" s="79"/>
      <c r="AV39" s="79"/>
      <c r="AY39" s="79"/>
      <c r="AZ39" s="81"/>
    </row>
    <row r="40" spans="1:52" ht="21" x14ac:dyDescent="0.25">
      <c r="A40" s="121">
        <f t="shared" si="0"/>
        <v>35</v>
      </c>
      <c r="B40" s="122" t="s">
        <v>1361</v>
      </c>
      <c r="C40" s="121" t="s">
        <v>193</v>
      </c>
      <c r="D40" s="123" t="s">
        <v>635</v>
      </c>
      <c r="E40" s="124">
        <v>2504</v>
      </c>
      <c r="F40" s="125"/>
      <c r="G40" s="121" t="s">
        <v>963</v>
      </c>
      <c r="H40" s="124">
        <v>10.5</v>
      </c>
      <c r="I40" s="126">
        <v>3.06</v>
      </c>
      <c r="J40" s="127">
        <v>117800</v>
      </c>
      <c r="K40" s="128" t="s">
        <v>970</v>
      </c>
      <c r="L40" s="127">
        <v>5500</v>
      </c>
      <c r="M40" s="127" t="s">
        <v>989</v>
      </c>
      <c r="N40" s="127" t="s">
        <v>989</v>
      </c>
      <c r="O40" s="127" t="s">
        <v>989</v>
      </c>
      <c r="P40" s="127">
        <v>123300</v>
      </c>
      <c r="Q40" s="125">
        <v>0.5</v>
      </c>
      <c r="R40" s="127">
        <v>61650</v>
      </c>
      <c r="S40" s="129">
        <v>58069</v>
      </c>
      <c r="T40" s="84"/>
      <c r="U40" s="106"/>
      <c r="V40" s="107">
        <v>53686</v>
      </c>
      <c r="W40" s="108">
        <v>2059</v>
      </c>
      <c r="X40" s="108"/>
      <c r="Y40" s="108">
        <v>470415</v>
      </c>
      <c r="Z40" s="109" t="s">
        <v>995</v>
      </c>
      <c r="AA40" s="108" t="s">
        <v>1203</v>
      </c>
      <c r="AB40" s="108" t="s">
        <v>979</v>
      </c>
      <c r="AC40" s="108">
        <v>2014</v>
      </c>
      <c r="AD40" s="110">
        <v>685.21</v>
      </c>
      <c r="AE40" s="110">
        <v>10.6</v>
      </c>
      <c r="AF40" s="111">
        <v>200751</v>
      </c>
      <c r="AG40" s="111">
        <v>23875</v>
      </c>
      <c r="AH40" s="295"/>
      <c r="AI40" s="296"/>
      <c r="AJ40" s="79"/>
      <c r="AV40" s="79"/>
      <c r="AY40" s="79"/>
      <c r="AZ40" s="81"/>
    </row>
    <row r="41" spans="1:52" ht="15" x14ac:dyDescent="0.25">
      <c r="A41" s="121">
        <f t="shared" si="0"/>
        <v>36</v>
      </c>
      <c r="B41" s="122" t="s">
        <v>1361</v>
      </c>
      <c r="C41" s="121" t="s">
        <v>194</v>
      </c>
      <c r="D41" s="123" t="s">
        <v>636</v>
      </c>
      <c r="E41" s="124">
        <v>2321</v>
      </c>
      <c r="F41" s="125"/>
      <c r="G41" s="121" t="s">
        <v>963</v>
      </c>
      <c r="H41" s="124">
        <v>10.5</v>
      </c>
      <c r="I41" s="126">
        <v>6</v>
      </c>
      <c r="J41" s="127">
        <v>176400</v>
      </c>
      <c r="K41" s="128" t="s">
        <v>970</v>
      </c>
      <c r="L41" s="127">
        <v>20500</v>
      </c>
      <c r="M41" s="127">
        <v>0</v>
      </c>
      <c r="N41" s="127">
        <v>0</v>
      </c>
      <c r="O41" s="127">
        <v>38200</v>
      </c>
      <c r="P41" s="127">
        <v>235100</v>
      </c>
      <c r="Q41" s="125">
        <v>0.5</v>
      </c>
      <c r="R41" s="127">
        <v>117550</v>
      </c>
      <c r="S41" s="129">
        <v>75727</v>
      </c>
      <c r="T41" s="84"/>
      <c r="U41" s="106"/>
      <c r="V41" s="107">
        <v>74996.5</v>
      </c>
      <c r="W41" s="108">
        <v>2108</v>
      </c>
      <c r="X41" s="108">
        <v>2117</v>
      </c>
      <c r="Y41" s="108">
        <v>470435</v>
      </c>
      <c r="Z41" s="109" t="s">
        <v>995</v>
      </c>
      <c r="AA41" s="108" t="s">
        <v>1203</v>
      </c>
      <c r="AB41" s="108" t="s">
        <v>979</v>
      </c>
      <c r="AC41" s="108">
        <v>2014</v>
      </c>
      <c r="AD41" s="110">
        <v>682.22</v>
      </c>
      <c r="AE41" s="110">
        <v>8.3000000000000007</v>
      </c>
      <c r="AF41" s="111">
        <v>200751</v>
      </c>
      <c r="AG41" s="111">
        <v>23875</v>
      </c>
      <c r="AH41" s="295"/>
      <c r="AI41" s="296"/>
      <c r="AJ41" s="79"/>
      <c r="AK41" s="79"/>
      <c r="AL41" s="79"/>
      <c r="AM41" s="79"/>
      <c r="AV41" s="79"/>
      <c r="AY41" s="79"/>
      <c r="AZ41" s="81"/>
    </row>
    <row r="42" spans="1:52" ht="21" x14ac:dyDescent="0.25">
      <c r="A42" s="112">
        <f t="shared" si="0"/>
        <v>37</v>
      </c>
      <c r="B42" s="113" t="s">
        <v>1361</v>
      </c>
      <c r="C42" s="112" t="s">
        <v>195</v>
      </c>
      <c r="D42" s="114" t="s">
        <v>637</v>
      </c>
      <c r="E42" s="115">
        <v>1010.7</v>
      </c>
      <c r="F42" s="116"/>
      <c r="G42" s="112"/>
      <c r="H42" s="115">
        <v>75</v>
      </c>
      <c r="I42" s="117">
        <v>5.59</v>
      </c>
      <c r="J42" s="118">
        <v>168300</v>
      </c>
      <c r="K42" s="119" t="s">
        <v>974</v>
      </c>
      <c r="L42" s="118">
        <v>20500</v>
      </c>
      <c r="M42" s="118">
        <v>0</v>
      </c>
      <c r="N42" s="118">
        <v>0</v>
      </c>
      <c r="O42" s="118">
        <v>37500</v>
      </c>
      <c r="P42" s="118">
        <v>226300</v>
      </c>
      <c r="Q42" s="116">
        <v>1</v>
      </c>
      <c r="R42" s="118">
        <v>226300</v>
      </c>
      <c r="S42" s="120">
        <v>45838</v>
      </c>
      <c r="T42" s="84"/>
      <c r="U42" s="106" t="s">
        <v>985</v>
      </c>
      <c r="V42" s="107">
        <v>41305</v>
      </c>
      <c r="W42" s="108">
        <v>2026</v>
      </c>
      <c r="X42" s="108">
        <v>2035</v>
      </c>
      <c r="Y42" s="108">
        <v>1619</v>
      </c>
      <c r="Z42" s="109" t="s">
        <v>991</v>
      </c>
      <c r="AA42" s="108" t="s">
        <v>1204</v>
      </c>
      <c r="AB42" s="108" t="s">
        <v>979</v>
      </c>
      <c r="AC42" s="108">
        <v>1950</v>
      </c>
      <c r="AD42" s="110">
        <v>1010.7</v>
      </c>
      <c r="AE42" s="110"/>
      <c r="AF42" s="111">
        <v>200751</v>
      </c>
      <c r="AG42" s="111">
        <v>23875</v>
      </c>
      <c r="AH42" s="295"/>
      <c r="AI42" s="296"/>
      <c r="AJ42" s="79"/>
      <c r="AK42" s="79"/>
      <c r="AL42" s="79"/>
      <c r="AM42" s="79"/>
      <c r="AV42" s="79"/>
      <c r="AY42" s="79"/>
      <c r="AZ42" s="81"/>
    </row>
    <row r="43" spans="1:52" ht="21" x14ac:dyDescent="0.25">
      <c r="A43" s="112">
        <f t="shared" si="0"/>
        <v>38</v>
      </c>
      <c r="B43" s="113" t="s">
        <v>1361</v>
      </c>
      <c r="C43" s="112" t="s">
        <v>196</v>
      </c>
      <c r="D43" s="114" t="s">
        <v>638</v>
      </c>
      <c r="E43" s="115">
        <v>1021.7</v>
      </c>
      <c r="F43" s="116"/>
      <c r="G43" s="112"/>
      <c r="H43" s="115">
        <v>74</v>
      </c>
      <c r="I43" s="117">
        <v>2.08</v>
      </c>
      <c r="J43" s="118">
        <v>56100</v>
      </c>
      <c r="K43" s="119" t="s">
        <v>974</v>
      </c>
      <c r="L43" s="118">
        <v>20500</v>
      </c>
      <c r="M43" s="118">
        <v>0</v>
      </c>
      <c r="N43" s="118">
        <v>0</v>
      </c>
      <c r="O43" s="118">
        <v>37500</v>
      </c>
      <c r="P43" s="118">
        <v>114100</v>
      </c>
      <c r="Q43" s="116">
        <v>1</v>
      </c>
      <c r="R43" s="118">
        <v>114100</v>
      </c>
      <c r="S43" s="120">
        <v>45838</v>
      </c>
      <c r="T43" s="84"/>
      <c r="U43" s="106">
        <v>2025</v>
      </c>
      <c r="V43" s="107">
        <v>41455</v>
      </c>
      <c r="W43" s="108">
        <v>2026</v>
      </c>
      <c r="X43" s="108">
        <v>2035</v>
      </c>
      <c r="Y43" s="108">
        <v>2943</v>
      </c>
      <c r="Z43" s="109" t="s">
        <v>991</v>
      </c>
      <c r="AA43" s="108" t="s">
        <v>1205</v>
      </c>
      <c r="AB43" s="108" t="s">
        <v>979</v>
      </c>
      <c r="AC43" s="108">
        <v>1951</v>
      </c>
      <c r="AD43" s="110">
        <v>1021.7</v>
      </c>
      <c r="AE43" s="110"/>
      <c r="AF43" s="111">
        <v>43314</v>
      </c>
      <c r="AG43" s="111">
        <v>23875</v>
      </c>
      <c r="AH43" s="295"/>
      <c r="AI43" s="296"/>
      <c r="AJ43" s="79"/>
      <c r="AK43" s="79"/>
      <c r="AL43" s="79"/>
      <c r="AM43" s="79"/>
      <c r="AV43" s="79"/>
      <c r="AY43" s="79"/>
      <c r="AZ43" s="81"/>
    </row>
    <row r="44" spans="1:52" ht="21" x14ac:dyDescent="0.25">
      <c r="A44" s="112">
        <f t="shared" si="0"/>
        <v>39</v>
      </c>
      <c r="B44" s="113" t="s">
        <v>1361</v>
      </c>
      <c r="C44" s="112" t="s">
        <v>197</v>
      </c>
      <c r="D44" s="114" t="s">
        <v>639</v>
      </c>
      <c r="E44" s="115">
        <v>899</v>
      </c>
      <c r="F44" s="116">
        <v>0</v>
      </c>
      <c r="G44" s="112"/>
      <c r="H44" s="115">
        <v>30.7</v>
      </c>
      <c r="I44" s="117">
        <v>1.0900000000000001</v>
      </c>
      <c r="J44" s="118">
        <v>20900</v>
      </c>
      <c r="K44" s="119" t="s">
        <v>972</v>
      </c>
      <c r="L44" s="118">
        <v>14500</v>
      </c>
      <c r="M44" s="118">
        <v>32700</v>
      </c>
      <c r="N44" s="118">
        <v>0</v>
      </c>
      <c r="O44" s="118">
        <v>37500</v>
      </c>
      <c r="P44" s="118">
        <v>105600</v>
      </c>
      <c r="Q44" s="116">
        <v>1</v>
      </c>
      <c r="R44" s="118">
        <v>105600</v>
      </c>
      <c r="S44" s="120">
        <v>49095</v>
      </c>
      <c r="T44" s="84"/>
      <c r="U44" s="106">
        <v>2034</v>
      </c>
      <c r="V44" s="107">
        <v>44712</v>
      </c>
      <c r="W44" s="108">
        <v>2035</v>
      </c>
      <c r="X44" s="108">
        <v>2044</v>
      </c>
      <c r="Y44" s="108">
        <v>170457</v>
      </c>
      <c r="Z44" s="109" t="s">
        <v>991</v>
      </c>
      <c r="AA44" s="108" t="s">
        <v>1206</v>
      </c>
      <c r="AB44" s="108" t="s">
        <v>979</v>
      </c>
      <c r="AC44" s="108">
        <v>1994</v>
      </c>
      <c r="AD44" s="110">
        <v>899</v>
      </c>
      <c r="AE44" s="110"/>
      <c r="AF44" s="111">
        <v>30665</v>
      </c>
      <c r="AG44" s="111">
        <v>23875</v>
      </c>
      <c r="AH44" s="295"/>
      <c r="AI44" s="296"/>
      <c r="AJ44" s="79"/>
      <c r="AK44" s="79"/>
      <c r="AL44" s="79"/>
      <c r="AM44" s="79"/>
      <c r="AV44" s="79"/>
      <c r="AY44" s="79"/>
      <c r="AZ44" s="81"/>
    </row>
    <row r="45" spans="1:52" ht="15" x14ac:dyDescent="0.25">
      <c r="A45" s="112">
        <f t="shared" si="0"/>
        <v>40</v>
      </c>
      <c r="B45" s="113" t="s">
        <v>1361</v>
      </c>
      <c r="C45" s="112" t="s">
        <v>198</v>
      </c>
      <c r="D45" s="114" t="s">
        <v>640</v>
      </c>
      <c r="E45" s="115">
        <v>1509</v>
      </c>
      <c r="F45" s="116"/>
      <c r="G45" s="112" t="s">
        <v>963</v>
      </c>
      <c r="H45" s="115">
        <v>12.3</v>
      </c>
      <c r="I45" s="117">
        <v>2.11</v>
      </c>
      <c r="J45" s="118">
        <v>35200</v>
      </c>
      <c r="K45" s="119" t="s">
        <v>970</v>
      </c>
      <c r="L45" s="118">
        <v>5500</v>
      </c>
      <c r="M45" s="118" t="s">
        <v>989</v>
      </c>
      <c r="N45" s="118" t="s">
        <v>989</v>
      </c>
      <c r="O45" s="118" t="s">
        <v>989</v>
      </c>
      <c r="P45" s="118">
        <v>40700</v>
      </c>
      <c r="Q45" s="116">
        <v>1</v>
      </c>
      <c r="R45" s="118">
        <v>40700</v>
      </c>
      <c r="S45" s="120">
        <v>49847</v>
      </c>
      <c r="T45" s="84"/>
      <c r="U45" s="106"/>
      <c r="V45" s="107">
        <v>45464</v>
      </c>
      <c r="W45" s="108">
        <v>2037</v>
      </c>
      <c r="X45" s="108"/>
      <c r="Y45" s="108">
        <v>451818</v>
      </c>
      <c r="Z45" s="109" t="s">
        <v>991</v>
      </c>
      <c r="AA45" s="108" t="s">
        <v>1207</v>
      </c>
      <c r="AB45" s="108" t="s">
        <v>979</v>
      </c>
      <c r="AC45" s="108">
        <v>2013</v>
      </c>
      <c r="AD45" s="110">
        <v>680.31</v>
      </c>
      <c r="AE45" s="110">
        <v>2.1</v>
      </c>
      <c r="AF45" s="111">
        <v>43314</v>
      </c>
      <c r="AG45" s="111">
        <v>2387.5</v>
      </c>
      <c r="AH45" s="295"/>
      <c r="AI45" s="296"/>
      <c r="AJ45" s="79"/>
      <c r="AV45" s="79"/>
      <c r="AY45" s="79"/>
      <c r="AZ45" s="81"/>
    </row>
    <row r="46" spans="1:52" ht="15" x14ac:dyDescent="0.25">
      <c r="A46" s="112">
        <f t="shared" si="0"/>
        <v>41</v>
      </c>
      <c r="B46" s="113" t="s">
        <v>1361</v>
      </c>
      <c r="C46" s="112" t="s">
        <v>199</v>
      </c>
      <c r="D46" s="114" t="s">
        <v>641</v>
      </c>
      <c r="E46" s="115">
        <v>1594</v>
      </c>
      <c r="F46" s="116"/>
      <c r="G46" s="112" t="s">
        <v>963</v>
      </c>
      <c r="H46" s="115">
        <v>12.3</v>
      </c>
      <c r="I46" s="117">
        <v>2.2400000000000002</v>
      </c>
      <c r="J46" s="118">
        <v>36400</v>
      </c>
      <c r="K46" s="119" t="s">
        <v>970</v>
      </c>
      <c r="L46" s="118">
        <v>5500</v>
      </c>
      <c r="M46" s="118" t="s">
        <v>989</v>
      </c>
      <c r="N46" s="118" t="s">
        <v>989</v>
      </c>
      <c r="O46" s="118" t="s">
        <v>989</v>
      </c>
      <c r="P46" s="118">
        <v>41900</v>
      </c>
      <c r="Q46" s="116">
        <v>1</v>
      </c>
      <c r="R46" s="118">
        <v>41900</v>
      </c>
      <c r="S46" s="120">
        <v>52567</v>
      </c>
      <c r="T46" s="84"/>
      <c r="U46" s="106"/>
      <c r="V46" s="107">
        <v>48184</v>
      </c>
      <c r="W46" s="108">
        <v>2044</v>
      </c>
      <c r="X46" s="108"/>
      <c r="Y46" s="108">
        <v>454933</v>
      </c>
      <c r="Z46" s="109" t="s">
        <v>991</v>
      </c>
      <c r="AA46" s="108" t="s">
        <v>1207</v>
      </c>
      <c r="AB46" s="108" t="s">
        <v>979</v>
      </c>
      <c r="AC46" s="108">
        <v>2013</v>
      </c>
      <c r="AD46" s="110">
        <v>678.73</v>
      </c>
      <c r="AE46" s="110">
        <v>4.5</v>
      </c>
      <c r="AF46" s="111">
        <v>43314</v>
      </c>
      <c r="AG46" s="111">
        <v>2387.5</v>
      </c>
      <c r="AH46" s="295"/>
      <c r="AI46" s="296"/>
      <c r="AJ46" s="79"/>
      <c r="AV46" s="79"/>
      <c r="AY46" s="79"/>
      <c r="AZ46" s="81"/>
    </row>
    <row r="47" spans="1:52" ht="15" x14ac:dyDescent="0.25">
      <c r="A47" s="112">
        <f t="shared" si="0"/>
        <v>42</v>
      </c>
      <c r="B47" s="113" t="s">
        <v>1361</v>
      </c>
      <c r="C47" s="112" t="s">
        <v>200</v>
      </c>
      <c r="D47" s="114" t="s">
        <v>642</v>
      </c>
      <c r="E47" s="115">
        <v>1517</v>
      </c>
      <c r="F47" s="116"/>
      <c r="G47" s="112" t="s">
        <v>963</v>
      </c>
      <c r="H47" s="115">
        <v>12.4</v>
      </c>
      <c r="I47" s="117">
        <v>2.0699999999999998</v>
      </c>
      <c r="J47" s="118">
        <v>35200</v>
      </c>
      <c r="K47" s="119" t="s">
        <v>970</v>
      </c>
      <c r="L47" s="118">
        <v>5500</v>
      </c>
      <c r="M47" s="118" t="s">
        <v>989</v>
      </c>
      <c r="N47" s="118" t="s">
        <v>989</v>
      </c>
      <c r="O47" s="118" t="s">
        <v>989</v>
      </c>
      <c r="P47" s="118">
        <v>40700</v>
      </c>
      <c r="Q47" s="116">
        <v>1</v>
      </c>
      <c r="R47" s="118">
        <v>40700</v>
      </c>
      <c r="S47" s="120">
        <v>53741</v>
      </c>
      <c r="T47" s="84"/>
      <c r="U47" s="106"/>
      <c r="V47" s="107">
        <v>49358</v>
      </c>
      <c r="W47" s="108">
        <v>2048</v>
      </c>
      <c r="X47" s="108"/>
      <c r="Y47" s="108">
        <v>451816</v>
      </c>
      <c r="Z47" s="109" t="s">
        <v>991</v>
      </c>
      <c r="AA47" s="108" t="s">
        <v>1207</v>
      </c>
      <c r="AB47" s="108" t="s">
        <v>979</v>
      </c>
      <c r="AC47" s="108">
        <v>2013</v>
      </c>
      <c r="AD47" s="110">
        <v>672.49</v>
      </c>
      <c r="AE47" s="110">
        <v>3.4</v>
      </c>
      <c r="AF47" s="111">
        <v>43314</v>
      </c>
      <c r="AG47" s="111">
        <v>2387.5</v>
      </c>
      <c r="AH47" s="295"/>
      <c r="AI47" s="296"/>
      <c r="AJ47" s="79"/>
      <c r="AV47" s="79"/>
      <c r="AY47" s="79"/>
      <c r="AZ47" s="81"/>
    </row>
    <row r="48" spans="1:52" ht="15" x14ac:dyDescent="0.25">
      <c r="A48" s="112">
        <f t="shared" si="0"/>
        <v>43</v>
      </c>
      <c r="B48" s="113" t="s">
        <v>1361</v>
      </c>
      <c r="C48" s="112" t="s">
        <v>201</v>
      </c>
      <c r="D48" s="114" t="s">
        <v>643</v>
      </c>
      <c r="E48" s="115">
        <v>1500</v>
      </c>
      <c r="F48" s="116"/>
      <c r="G48" s="112" t="s">
        <v>963</v>
      </c>
      <c r="H48" s="115">
        <v>12.4</v>
      </c>
      <c r="I48" s="117">
        <v>1.92</v>
      </c>
      <c r="J48" s="118">
        <v>32200</v>
      </c>
      <c r="K48" s="119" t="s">
        <v>970</v>
      </c>
      <c r="L48" s="118">
        <v>20500</v>
      </c>
      <c r="M48" s="118">
        <v>0</v>
      </c>
      <c r="N48" s="118">
        <v>0</v>
      </c>
      <c r="O48" s="118">
        <v>53000</v>
      </c>
      <c r="P48" s="118">
        <v>105700</v>
      </c>
      <c r="Q48" s="116">
        <v>1</v>
      </c>
      <c r="R48" s="118">
        <v>105700</v>
      </c>
      <c r="S48" s="120">
        <v>56185</v>
      </c>
      <c r="T48" s="84"/>
      <c r="U48" s="106"/>
      <c r="V48" s="107">
        <v>51802</v>
      </c>
      <c r="W48" s="108">
        <v>2054</v>
      </c>
      <c r="X48" s="108">
        <v>2063</v>
      </c>
      <c r="Y48" s="108">
        <v>451817</v>
      </c>
      <c r="Z48" s="109" t="s">
        <v>991</v>
      </c>
      <c r="AA48" s="108" t="s">
        <v>1207</v>
      </c>
      <c r="AB48" s="108" t="s">
        <v>979</v>
      </c>
      <c r="AC48" s="108">
        <v>2013</v>
      </c>
      <c r="AD48" s="110">
        <v>684.63</v>
      </c>
      <c r="AE48" s="110">
        <v>5.3</v>
      </c>
      <c r="AF48" s="111">
        <v>43314</v>
      </c>
      <c r="AG48" s="111">
        <v>2387.5</v>
      </c>
      <c r="AH48" s="295"/>
      <c r="AI48" s="296"/>
      <c r="AJ48" s="79"/>
      <c r="AK48" s="79"/>
      <c r="AL48" s="79"/>
      <c r="AM48" s="79"/>
      <c r="AV48" s="79"/>
      <c r="AY48" s="79"/>
      <c r="AZ48" s="81"/>
    </row>
    <row r="49" spans="1:52" ht="21" x14ac:dyDescent="0.25">
      <c r="A49" s="112">
        <f t="shared" si="0"/>
        <v>44</v>
      </c>
      <c r="B49" s="113" t="s">
        <v>1361</v>
      </c>
      <c r="C49" s="112" t="s">
        <v>202</v>
      </c>
      <c r="D49" s="114" t="s">
        <v>644</v>
      </c>
      <c r="E49" s="115">
        <v>1006.4</v>
      </c>
      <c r="F49" s="116"/>
      <c r="G49" s="112"/>
      <c r="H49" s="115">
        <v>75.8</v>
      </c>
      <c r="I49" s="117">
        <v>2.08</v>
      </c>
      <c r="J49" s="118">
        <v>56100</v>
      </c>
      <c r="K49" s="119" t="s">
        <v>974</v>
      </c>
      <c r="L49" s="118">
        <v>20500</v>
      </c>
      <c r="M49" s="118">
        <v>17400</v>
      </c>
      <c r="N49" s="118">
        <v>0</v>
      </c>
      <c r="O49" s="118">
        <v>37500</v>
      </c>
      <c r="P49" s="118">
        <v>131500</v>
      </c>
      <c r="Q49" s="116">
        <v>1</v>
      </c>
      <c r="R49" s="118">
        <v>131500</v>
      </c>
      <c r="S49" s="120">
        <v>45838</v>
      </c>
      <c r="T49" s="84"/>
      <c r="U49" s="106" t="s">
        <v>985</v>
      </c>
      <c r="V49" s="107">
        <v>41394</v>
      </c>
      <c r="W49" s="108">
        <v>2026</v>
      </c>
      <c r="X49" s="108">
        <v>2035</v>
      </c>
      <c r="Y49" s="108">
        <v>485</v>
      </c>
      <c r="Z49" s="109" t="s">
        <v>991</v>
      </c>
      <c r="AA49" s="108" t="s">
        <v>1208</v>
      </c>
      <c r="AB49" s="108" t="s">
        <v>979</v>
      </c>
      <c r="AC49" s="108">
        <v>1949</v>
      </c>
      <c r="AD49" s="110">
        <v>1006.4</v>
      </c>
      <c r="AE49" s="110"/>
      <c r="AF49" s="111">
        <v>43314</v>
      </c>
      <c r="AG49" s="111">
        <v>23875</v>
      </c>
      <c r="AH49" s="295"/>
      <c r="AI49" s="296"/>
      <c r="AJ49" s="79"/>
      <c r="AK49" s="79"/>
      <c r="AL49" s="79"/>
      <c r="AM49" s="79"/>
      <c r="AV49" s="79"/>
      <c r="AY49" s="79"/>
      <c r="AZ49" s="81"/>
    </row>
    <row r="50" spans="1:52" ht="31.5" x14ac:dyDescent="0.25">
      <c r="A50" s="112">
        <f t="shared" si="0"/>
        <v>45</v>
      </c>
      <c r="B50" s="113" t="s">
        <v>1361</v>
      </c>
      <c r="C50" s="112" t="s">
        <v>203</v>
      </c>
      <c r="D50" s="114" t="s">
        <v>645</v>
      </c>
      <c r="E50" s="115">
        <v>1004</v>
      </c>
      <c r="F50" s="116"/>
      <c r="G50" s="112"/>
      <c r="H50" s="115">
        <v>75.900000000000006</v>
      </c>
      <c r="I50" s="117">
        <v>1.59</v>
      </c>
      <c r="J50" s="118">
        <v>48800</v>
      </c>
      <c r="K50" s="119" t="s">
        <v>974</v>
      </c>
      <c r="L50" s="118">
        <v>20500</v>
      </c>
      <c r="M50" s="118">
        <v>9400</v>
      </c>
      <c r="N50" s="118">
        <v>0</v>
      </c>
      <c r="O50" s="118">
        <v>37500</v>
      </c>
      <c r="P50" s="118">
        <v>116200</v>
      </c>
      <c r="Q50" s="116">
        <v>1</v>
      </c>
      <c r="R50" s="118">
        <v>116200</v>
      </c>
      <c r="S50" s="120">
        <v>45838</v>
      </c>
      <c r="T50" s="84"/>
      <c r="U50" s="106">
        <v>2025</v>
      </c>
      <c r="V50" s="107">
        <v>41455</v>
      </c>
      <c r="W50" s="108">
        <v>2026</v>
      </c>
      <c r="X50" s="108">
        <v>2035</v>
      </c>
      <c r="Y50" s="108">
        <v>84</v>
      </c>
      <c r="Z50" s="109" t="s">
        <v>991</v>
      </c>
      <c r="AA50" s="108" t="s">
        <v>1209</v>
      </c>
      <c r="AB50" s="108" t="s">
        <v>979</v>
      </c>
      <c r="AC50" s="108">
        <v>1949</v>
      </c>
      <c r="AD50" s="110">
        <v>1004</v>
      </c>
      <c r="AE50" s="110"/>
      <c r="AF50" s="111">
        <v>43314</v>
      </c>
      <c r="AG50" s="111">
        <v>23875</v>
      </c>
      <c r="AH50" s="295"/>
      <c r="AI50" s="296"/>
      <c r="AJ50" s="79"/>
      <c r="AK50" s="79"/>
      <c r="AL50" s="79"/>
      <c r="AM50" s="79"/>
      <c r="AV50" s="79"/>
      <c r="AY50" s="79"/>
      <c r="AZ50" s="81"/>
    </row>
    <row r="51" spans="1:52" ht="31.5" x14ac:dyDescent="0.25">
      <c r="A51" s="112">
        <f t="shared" si="0"/>
        <v>46</v>
      </c>
      <c r="B51" s="113" t="s">
        <v>1361</v>
      </c>
      <c r="C51" s="112" t="s">
        <v>204</v>
      </c>
      <c r="D51" s="114" t="s">
        <v>646</v>
      </c>
      <c r="E51" s="115">
        <v>1004.3</v>
      </c>
      <c r="F51" s="116"/>
      <c r="G51" s="112"/>
      <c r="H51" s="115">
        <v>76.099999999999994</v>
      </c>
      <c r="I51" s="117">
        <v>5.1000000000000005</v>
      </c>
      <c r="J51" s="118">
        <v>162600</v>
      </c>
      <c r="K51" s="119" t="s">
        <v>974</v>
      </c>
      <c r="L51" s="118">
        <v>20500</v>
      </c>
      <c r="M51" s="118">
        <v>9800</v>
      </c>
      <c r="N51" s="118">
        <v>0</v>
      </c>
      <c r="O51" s="118">
        <v>37500</v>
      </c>
      <c r="P51" s="118">
        <v>230400</v>
      </c>
      <c r="Q51" s="116">
        <v>1</v>
      </c>
      <c r="R51" s="118">
        <v>230400</v>
      </c>
      <c r="S51" s="120">
        <v>45838</v>
      </c>
      <c r="T51" s="84"/>
      <c r="U51" s="106">
        <v>2025</v>
      </c>
      <c r="V51" s="107">
        <v>41455</v>
      </c>
      <c r="W51" s="108">
        <v>2026</v>
      </c>
      <c r="X51" s="108">
        <v>2035</v>
      </c>
      <c r="Y51" s="108" t="s">
        <v>580</v>
      </c>
      <c r="Z51" s="109" t="s">
        <v>991</v>
      </c>
      <c r="AA51" s="108" t="s">
        <v>1210</v>
      </c>
      <c r="AB51" s="108" t="s">
        <v>979</v>
      </c>
      <c r="AC51" s="108">
        <v>1949</v>
      </c>
      <c r="AD51" s="110">
        <v>1004.3</v>
      </c>
      <c r="AE51" s="110"/>
      <c r="AF51" s="111">
        <v>200751</v>
      </c>
      <c r="AG51" s="111">
        <v>23875</v>
      </c>
      <c r="AH51" s="295"/>
      <c r="AI51" s="296"/>
      <c r="AJ51" s="79"/>
      <c r="AK51" s="79"/>
      <c r="AL51" s="79"/>
      <c r="AM51" s="79"/>
      <c r="AV51" s="79"/>
      <c r="AY51" s="79"/>
      <c r="AZ51" s="81"/>
    </row>
    <row r="52" spans="1:52" ht="21" x14ac:dyDescent="0.25">
      <c r="A52" s="112">
        <f t="shared" si="0"/>
        <v>47</v>
      </c>
      <c r="B52" s="113" t="s">
        <v>1361</v>
      </c>
      <c r="C52" s="112" t="s">
        <v>205</v>
      </c>
      <c r="D52" s="114" t="s">
        <v>647</v>
      </c>
      <c r="E52" s="115">
        <v>1000.4</v>
      </c>
      <c r="F52" s="116"/>
      <c r="G52" s="112"/>
      <c r="H52" s="115">
        <v>75.900000000000006</v>
      </c>
      <c r="I52" s="117">
        <v>2.57</v>
      </c>
      <c r="J52" s="118">
        <v>58100</v>
      </c>
      <c r="K52" s="119" t="s">
        <v>974</v>
      </c>
      <c r="L52" s="118">
        <v>20500</v>
      </c>
      <c r="M52" s="118">
        <v>9400</v>
      </c>
      <c r="N52" s="118">
        <v>0</v>
      </c>
      <c r="O52" s="118">
        <v>37500</v>
      </c>
      <c r="P52" s="118">
        <v>125500</v>
      </c>
      <c r="Q52" s="116">
        <v>1</v>
      </c>
      <c r="R52" s="118">
        <v>125500</v>
      </c>
      <c r="S52" s="120">
        <v>45838</v>
      </c>
      <c r="T52" s="84"/>
      <c r="U52" s="106" t="s">
        <v>985</v>
      </c>
      <c r="V52" s="107">
        <v>41394</v>
      </c>
      <c r="W52" s="108">
        <v>2026</v>
      </c>
      <c r="X52" s="108">
        <v>2035</v>
      </c>
      <c r="Y52" s="108">
        <v>344</v>
      </c>
      <c r="Z52" s="109" t="s">
        <v>991</v>
      </c>
      <c r="AA52" s="108" t="s">
        <v>1211</v>
      </c>
      <c r="AB52" s="108" t="s">
        <v>979</v>
      </c>
      <c r="AC52" s="108">
        <v>1949</v>
      </c>
      <c r="AD52" s="110">
        <v>1000.4</v>
      </c>
      <c r="AE52" s="110"/>
      <c r="AF52" s="111">
        <v>43314</v>
      </c>
      <c r="AG52" s="111">
        <v>23875</v>
      </c>
      <c r="AH52" s="295"/>
      <c r="AI52" s="296"/>
      <c r="AJ52" s="79"/>
      <c r="AK52" s="79"/>
      <c r="AL52" s="79"/>
      <c r="AM52" s="79"/>
      <c r="AV52" s="79"/>
      <c r="AY52" s="79"/>
      <c r="AZ52" s="81"/>
    </row>
    <row r="53" spans="1:52" ht="21" x14ac:dyDescent="0.25">
      <c r="A53" s="112">
        <f t="shared" si="0"/>
        <v>48</v>
      </c>
      <c r="B53" s="113" t="s">
        <v>1361</v>
      </c>
      <c r="C53" s="112" t="s">
        <v>206</v>
      </c>
      <c r="D53" s="114" t="s">
        <v>602</v>
      </c>
      <c r="E53" s="115">
        <v>1003.7</v>
      </c>
      <c r="F53" s="116"/>
      <c r="G53" s="112" t="s">
        <v>963</v>
      </c>
      <c r="H53" s="115">
        <v>75.8</v>
      </c>
      <c r="I53" s="117">
        <v>2.08</v>
      </c>
      <c r="J53" s="118">
        <v>56100</v>
      </c>
      <c r="K53" s="119" t="s">
        <v>970</v>
      </c>
      <c r="L53" s="118">
        <v>5500</v>
      </c>
      <c r="M53" s="118" t="s">
        <v>989</v>
      </c>
      <c r="N53" s="118" t="s">
        <v>989</v>
      </c>
      <c r="O53" s="118" t="s">
        <v>989</v>
      </c>
      <c r="P53" s="118">
        <v>61600</v>
      </c>
      <c r="Q53" s="116">
        <v>1</v>
      </c>
      <c r="R53" s="118">
        <v>61600</v>
      </c>
      <c r="S53" s="120">
        <v>46783</v>
      </c>
      <c r="T53" s="84"/>
      <c r="U53" s="106">
        <v>2028</v>
      </c>
      <c r="V53" s="107">
        <v>42400</v>
      </c>
      <c r="W53" s="108">
        <v>2029</v>
      </c>
      <c r="X53" s="108"/>
      <c r="Y53" s="108">
        <v>486</v>
      </c>
      <c r="Z53" s="109" t="s">
        <v>991</v>
      </c>
      <c r="AA53" s="108" t="s">
        <v>1207</v>
      </c>
      <c r="AB53" s="108" t="s">
        <v>979</v>
      </c>
      <c r="AC53" s="108">
        <v>1949</v>
      </c>
      <c r="AD53" s="110">
        <v>1003.7</v>
      </c>
      <c r="AE53" s="110"/>
      <c r="AF53" s="111">
        <v>43314</v>
      </c>
      <c r="AG53" s="111">
        <v>23875</v>
      </c>
      <c r="AH53" s="295"/>
      <c r="AI53" s="296"/>
      <c r="AJ53" s="79"/>
      <c r="AV53" s="79"/>
      <c r="AY53" s="79"/>
      <c r="AZ53" s="81"/>
    </row>
    <row r="54" spans="1:52" ht="15" x14ac:dyDescent="0.25">
      <c r="A54" s="112">
        <f t="shared" si="0"/>
        <v>49</v>
      </c>
      <c r="B54" s="113" t="s">
        <v>1361</v>
      </c>
      <c r="C54" s="112" t="s">
        <v>207</v>
      </c>
      <c r="D54" s="114" t="s">
        <v>648</v>
      </c>
      <c r="E54" s="115">
        <v>155</v>
      </c>
      <c r="F54" s="116"/>
      <c r="G54" s="112" t="s">
        <v>964</v>
      </c>
      <c r="H54" s="115">
        <v>12.3</v>
      </c>
      <c r="I54" s="117"/>
      <c r="J54" s="118">
        <v>0</v>
      </c>
      <c r="K54" s="119" t="s">
        <v>970</v>
      </c>
      <c r="L54" s="118">
        <v>0</v>
      </c>
      <c r="M54" s="118" t="s">
        <v>989</v>
      </c>
      <c r="N54" s="118" t="s">
        <v>989</v>
      </c>
      <c r="O54" s="118" t="s">
        <v>989</v>
      </c>
      <c r="P54" s="118">
        <v>0</v>
      </c>
      <c r="Q54" s="116">
        <v>1</v>
      </c>
      <c r="R54" s="118">
        <v>0</v>
      </c>
      <c r="S54" s="120" t="s">
        <v>990</v>
      </c>
      <c r="T54" s="84"/>
      <c r="U54" s="106"/>
      <c r="V54" s="107"/>
      <c r="W54" s="108"/>
      <c r="X54" s="108"/>
      <c r="Y54" s="108">
        <v>451819</v>
      </c>
      <c r="Z54" s="109" t="s">
        <v>991</v>
      </c>
      <c r="AA54" s="108" t="s">
        <v>1207</v>
      </c>
      <c r="AB54" s="108" t="s">
        <v>979</v>
      </c>
      <c r="AC54" s="108">
        <v>2013</v>
      </c>
      <c r="AD54" s="110">
        <v>155</v>
      </c>
      <c r="AE54" s="110"/>
      <c r="AF54" s="111">
        <v>0</v>
      </c>
      <c r="AG54" s="111">
        <v>2387.5</v>
      </c>
      <c r="AH54" s="295"/>
      <c r="AI54" s="296"/>
      <c r="AJ54" s="79"/>
      <c r="AV54" s="79"/>
      <c r="AY54" s="79"/>
      <c r="AZ54" s="81"/>
    </row>
    <row r="55" spans="1:52" ht="31.5" x14ac:dyDescent="0.25">
      <c r="A55" s="112">
        <f t="shared" si="0"/>
        <v>50</v>
      </c>
      <c r="B55" s="113" t="s">
        <v>1361</v>
      </c>
      <c r="C55" s="112" t="s">
        <v>208</v>
      </c>
      <c r="D55" s="114" t="s">
        <v>649</v>
      </c>
      <c r="E55" s="115">
        <v>1004.9</v>
      </c>
      <c r="F55" s="116"/>
      <c r="G55" s="112"/>
      <c r="H55" s="115">
        <v>75.8</v>
      </c>
      <c r="I55" s="117">
        <v>1.58</v>
      </c>
      <c r="J55" s="118">
        <v>48700</v>
      </c>
      <c r="K55" s="119" t="s">
        <v>974</v>
      </c>
      <c r="L55" s="118">
        <v>20500</v>
      </c>
      <c r="M55" s="118">
        <v>9400</v>
      </c>
      <c r="N55" s="118">
        <v>0</v>
      </c>
      <c r="O55" s="118">
        <v>37500</v>
      </c>
      <c r="P55" s="118">
        <v>116100</v>
      </c>
      <c r="Q55" s="116">
        <v>1</v>
      </c>
      <c r="R55" s="118">
        <v>116100</v>
      </c>
      <c r="S55" s="120">
        <v>46752</v>
      </c>
      <c r="T55" s="84"/>
      <c r="U55" s="106" t="s">
        <v>981</v>
      </c>
      <c r="V55" s="107">
        <v>40543</v>
      </c>
      <c r="W55" s="108">
        <v>2028</v>
      </c>
      <c r="X55" s="108">
        <v>2037</v>
      </c>
      <c r="Y55" s="108">
        <v>390</v>
      </c>
      <c r="Z55" s="109" t="s">
        <v>991</v>
      </c>
      <c r="AA55" s="108" t="s">
        <v>1212</v>
      </c>
      <c r="AB55" s="108" t="s">
        <v>979</v>
      </c>
      <c r="AC55" s="108">
        <v>1949</v>
      </c>
      <c r="AD55" s="110">
        <v>1004.9</v>
      </c>
      <c r="AE55" s="110"/>
      <c r="AF55" s="111">
        <v>43314</v>
      </c>
      <c r="AG55" s="111">
        <v>23875</v>
      </c>
      <c r="AH55" s="295"/>
      <c r="AI55" s="296"/>
      <c r="AJ55" s="79"/>
      <c r="AK55" s="79"/>
      <c r="AL55" s="79"/>
      <c r="AM55" s="79"/>
      <c r="AV55" s="79"/>
      <c r="AY55" s="79"/>
      <c r="AZ55" s="81"/>
    </row>
    <row r="56" spans="1:52" ht="15" x14ac:dyDescent="0.25">
      <c r="A56" s="112">
        <f t="shared" si="0"/>
        <v>51</v>
      </c>
      <c r="B56" s="113" t="s">
        <v>1361</v>
      </c>
      <c r="C56" s="112" t="s">
        <v>209</v>
      </c>
      <c r="D56" s="114" t="s">
        <v>650</v>
      </c>
      <c r="E56" s="115">
        <v>1321</v>
      </c>
      <c r="F56" s="116"/>
      <c r="G56" s="112" t="s">
        <v>963</v>
      </c>
      <c r="H56" s="115">
        <v>11.9</v>
      </c>
      <c r="I56" s="117">
        <v>2.02</v>
      </c>
      <c r="J56" s="118">
        <v>33600</v>
      </c>
      <c r="K56" s="119" t="s">
        <v>970</v>
      </c>
      <c r="L56" s="118">
        <v>20500</v>
      </c>
      <c r="M56" s="118">
        <v>0</v>
      </c>
      <c r="N56" s="118">
        <v>0</v>
      </c>
      <c r="O56" s="118">
        <v>30800</v>
      </c>
      <c r="P56" s="118">
        <v>84900</v>
      </c>
      <c r="Q56" s="116">
        <v>1</v>
      </c>
      <c r="R56" s="118">
        <v>84900</v>
      </c>
      <c r="S56" s="120">
        <v>58437</v>
      </c>
      <c r="T56" s="84"/>
      <c r="U56" s="106"/>
      <c r="V56" s="107">
        <v>54054</v>
      </c>
      <c r="W56" s="108">
        <v>2060</v>
      </c>
      <c r="X56" s="108">
        <v>2069</v>
      </c>
      <c r="Y56" s="108">
        <v>457072</v>
      </c>
      <c r="Z56" s="109" t="s">
        <v>991</v>
      </c>
      <c r="AA56" s="108" t="s">
        <v>1213</v>
      </c>
      <c r="AB56" s="108" t="s">
        <v>979</v>
      </c>
      <c r="AC56" s="108">
        <v>2013</v>
      </c>
      <c r="AD56" s="110">
        <v>681.86</v>
      </c>
      <c r="AE56" s="110">
        <v>3</v>
      </c>
      <c r="AF56" s="111">
        <v>43314</v>
      </c>
      <c r="AG56" s="111">
        <v>23875</v>
      </c>
      <c r="AH56" s="295"/>
      <c r="AI56" s="296"/>
      <c r="AJ56" s="79"/>
      <c r="AK56" s="79"/>
      <c r="AL56" s="79"/>
      <c r="AM56" s="79"/>
      <c r="AV56" s="79"/>
      <c r="AY56" s="79"/>
      <c r="AZ56" s="81"/>
    </row>
    <row r="57" spans="1:52" ht="15" x14ac:dyDescent="0.25">
      <c r="A57" s="112">
        <f t="shared" si="0"/>
        <v>52</v>
      </c>
      <c r="B57" s="113" t="s">
        <v>1361</v>
      </c>
      <c r="C57" s="112" t="s">
        <v>210</v>
      </c>
      <c r="D57" s="114" t="s">
        <v>651</v>
      </c>
      <c r="E57" s="115">
        <v>1322</v>
      </c>
      <c r="F57" s="116"/>
      <c r="G57" s="112" t="s">
        <v>963</v>
      </c>
      <c r="H57" s="115">
        <v>11.9</v>
      </c>
      <c r="I57" s="117">
        <v>2.0699999999999998</v>
      </c>
      <c r="J57" s="118">
        <v>35200</v>
      </c>
      <c r="K57" s="119" t="s">
        <v>970</v>
      </c>
      <c r="L57" s="118">
        <v>5500</v>
      </c>
      <c r="M57" s="118" t="s">
        <v>989</v>
      </c>
      <c r="N57" s="118" t="s">
        <v>989</v>
      </c>
      <c r="O57" s="118" t="s">
        <v>989</v>
      </c>
      <c r="P57" s="118">
        <v>40700</v>
      </c>
      <c r="Q57" s="116">
        <v>1</v>
      </c>
      <c r="R57" s="118">
        <v>40700</v>
      </c>
      <c r="S57" s="120">
        <v>50577</v>
      </c>
      <c r="T57" s="84"/>
      <c r="U57" s="106"/>
      <c r="V57" s="107">
        <v>46194</v>
      </c>
      <c r="W57" s="108">
        <v>2039</v>
      </c>
      <c r="X57" s="108"/>
      <c r="Y57" s="108">
        <v>457073</v>
      </c>
      <c r="Z57" s="109" t="s">
        <v>991</v>
      </c>
      <c r="AA57" s="108" t="s">
        <v>1213</v>
      </c>
      <c r="AB57" s="108" t="s">
        <v>979</v>
      </c>
      <c r="AC57" s="108">
        <v>2013</v>
      </c>
      <c r="AD57" s="110">
        <v>682.11</v>
      </c>
      <c r="AE57" s="110">
        <v>2.1</v>
      </c>
      <c r="AF57" s="111">
        <v>43314</v>
      </c>
      <c r="AG57" s="111">
        <v>2387.5</v>
      </c>
      <c r="AH57" s="295"/>
      <c r="AI57" s="296"/>
      <c r="AJ57" s="79"/>
      <c r="AV57" s="79"/>
      <c r="AY57" s="79"/>
      <c r="AZ57" s="81"/>
    </row>
    <row r="58" spans="1:52" ht="21" x14ac:dyDescent="0.25">
      <c r="A58" s="112">
        <f t="shared" si="0"/>
        <v>53</v>
      </c>
      <c r="B58" s="113" t="s">
        <v>1361</v>
      </c>
      <c r="C58" s="112" t="s">
        <v>211</v>
      </c>
      <c r="D58" s="114" t="s">
        <v>652</v>
      </c>
      <c r="E58" s="115">
        <v>1384</v>
      </c>
      <c r="F58" s="116">
        <v>0</v>
      </c>
      <c r="G58" s="112" t="s">
        <v>963</v>
      </c>
      <c r="H58" s="115">
        <v>13.6</v>
      </c>
      <c r="I58" s="117" t="s">
        <v>965</v>
      </c>
      <c r="J58" s="118">
        <v>10100</v>
      </c>
      <c r="K58" s="119" t="s">
        <v>974</v>
      </c>
      <c r="L58" s="118">
        <v>5500</v>
      </c>
      <c r="M58" s="118" t="s">
        <v>989</v>
      </c>
      <c r="N58" s="118" t="s">
        <v>989</v>
      </c>
      <c r="O58" s="118" t="s">
        <v>989</v>
      </c>
      <c r="P58" s="118">
        <v>15600</v>
      </c>
      <c r="Q58" s="116">
        <v>1</v>
      </c>
      <c r="R58" s="118">
        <v>15600</v>
      </c>
      <c r="S58" s="120">
        <v>48060</v>
      </c>
      <c r="T58" s="84"/>
      <c r="U58" s="106">
        <v>2031</v>
      </c>
      <c r="V58" s="107">
        <v>43677</v>
      </c>
      <c r="W58" s="108">
        <v>2032</v>
      </c>
      <c r="X58" s="108"/>
      <c r="Y58" s="108">
        <v>434078</v>
      </c>
      <c r="Z58" s="109" t="s">
        <v>991</v>
      </c>
      <c r="AA58" s="108" t="s">
        <v>1214</v>
      </c>
      <c r="AB58" s="108" t="s">
        <v>979</v>
      </c>
      <c r="AC58" s="108">
        <v>2011</v>
      </c>
      <c r="AD58" s="110">
        <v>687.79</v>
      </c>
      <c r="AE58" s="110"/>
      <c r="AF58" s="111">
        <v>43314</v>
      </c>
      <c r="AG58" s="111">
        <v>2387.5</v>
      </c>
      <c r="AH58" s="295"/>
      <c r="AI58" s="296"/>
      <c r="AJ58" s="79"/>
      <c r="AV58" s="79"/>
      <c r="AY58" s="79"/>
      <c r="AZ58" s="81"/>
    </row>
    <row r="59" spans="1:52" ht="21" x14ac:dyDescent="0.25">
      <c r="A59" s="112">
        <f t="shared" si="0"/>
        <v>54</v>
      </c>
      <c r="B59" s="113" t="s">
        <v>1361</v>
      </c>
      <c r="C59" s="112" t="s">
        <v>212</v>
      </c>
      <c r="D59" s="114" t="s">
        <v>599</v>
      </c>
      <c r="E59" s="115">
        <v>1454</v>
      </c>
      <c r="F59" s="116">
        <v>0</v>
      </c>
      <c r="G59" s="112" t="s">
        <v>963</v>
      </c>
      <c r="H59" s="115">
        <v>13.5</v>
      </c>
      <c r="I59" s="117">
        <v>2.02</v>
      </c>
      <c r="J59" s="118">
        <v>33600</v>
      </c>
      <c r="K59" s="119" t="s">
        <v>974</v>
      </c>
      <c r="L59" s="118">
        <v>20500</v>
      </c>
      <c r="M59" s="118">
        <v>0</v>
      </c>
      <c r="N59" s="118">
        <v>0</v>
      </c>
      <c r="O59" s="118">
        <v>38200</v>
      </c>
      <c r="P59" s="118">
        <v>92300</v>
      </c>
      <c r="Q59" s="116">
        <v>1</v>
      </c>
      <c r="R59" s="118">
        <v>92300</v>
      </c>
      <c r="S59" s="120">
        <v>48365</v>
      </c>
      <c r="T59" s="84"/>
      <c r="U59" s="106">
        <v>2032</v>
      </c>
      <c r="V59" s="107">
        <v>43982</v>
      </c>
      <c r="W59" s="108">
        <v>2033</v>
      </c>
      <c r="X59" s="108">
        <v>2042</v>
      </c>
      <c r="Y59" s="108">
        <v>433963</v>
      </c>
      <c r="Z59" s="109" t="s">
        <v>991</v>
      </c>
      <c r="AA59" s="108" t="s">
        <v>1214</v>
      </c>
      <c r="AB59" s="108" t="s">
        <v>979</v>
      </c>
      <c r="AC59" s="108">
        <v>2011</v>
      </c>
      <c r="AD59" s="110">
        <v>690.63</v>
      </c>
      <c r="AE59" s="110"/>
      <c r="AF59" s="111">
        <v>43314</v>
      </c>
      <c r="AG59" s="111">
        <v>23875</v>
      </c>
      <c r="AH59" s="295"/>
      <c r="AI59" s="296"/>
      <c r="AJ59" s="79"/>
      <c r="AK59" s="79"/>
      <c r="AL59" s="79"/>
      <c r="AM59" s="79"/>
      <c r="AV59" s="79"/>
      <c r="AY59" s="79"/>
      <c r="AZ59" s="81"/>
    </row>
    <row r="60" spans="1:52" ht="21" x14ac:dyDescent="0.25">
      <c r="A60" s="112">
        <f t="shared" si="0"/>
        <v>55</v>
      </c>
      <c r="B60" s="113" t="s">
        <v>1361</v>
      </c>
      <c r="C60" s="112" t="s">
        <v>213</v>
      </c>
      <c r="D60" s="114" t="s">
        <v>653</v>
      </c>
      <c r="E60" s="115">
        <v>1337</v>
      </c>
      <c r="F60" s="116">
        <v>0</v>
      </c>
      <c r="G60" s="112" t="s">
        <v>963</v>
      </c>
      <c r="H60" s="115">
        <v>13.5</v>
      </c>
      <c r="I60" s="117">
        <v>1.83</v>
      </c>
      <c r="J60" s="118">
        <v>30800</v>
      </c>
      <c r="K60" s="119" t="s">
        <v>974</v>
      </c>
      <c r="L60" s="118">
        <v>5500</v>
      </c>
      <c r="M60" s="118" t="s">
        <v>989</v>
      </c>
      <c r="N60" s="118" t="s">
        <v>989</v>
      </c>
      <c r="O60" s="118" t="s">
        <v>989</v>
      </c>
      <c r="P60" s="118">
        <v>36300</v>
      </c>
      <c r="Q60" s="116">
        <v>1</v>
      </c>
      <c r="R60" s="118">
        <v>36300</v>
      </c>
      <c r="S60" s="120">
        <v>46904</v>
      </c>
      <c r="T60" s="84"/>
      <c r="U60" s="106">
        <v>2028</v>
      </c>
      <c r="V60" s="107">
        <v>42521</v>
      </c>
      <c r="W60" s="108">
        <v>2029</v>
      </c>
      <c r="X60" s="108"/>
      <c r="Y60" s="108">
        <v>433998</v>
      </c>
      <c r="Z60" s="109" t="s">
        <v>991</v>
      </c>
      <c r="AA60" s="108" t="s">
        <v>1214</v>
      </c>
      <c r="AB60" s="108" t="s">
        <v>979</v>
      </c>
      <c r="AC60" s="108">
        <v>2011</v>
      </c>
      <c r="AD60" s="110">
        <v>688.75</v>
      </c>
      <c r="AE60" s="110"/>
      <c r="AF60" s="111">
        <v>43314</v>
      </c>
      <c r="AG60" s="111">
        <v>2387.5</v>
      </c>
      <c r="AH60" s="295"/>
      <c r="AI60" s="296"/>
      <c r="AJ60" s="79"/>
      <c r="AV60" s="79"/>
      <c r="AY60" s="79"/>
      <c r="AZ60" s="81"/>
    </row>
    <row r="61" spans="1:52" ht="21" x14ac:dyDescent="0.25">
      <c r="A61" s="112">
        <f t="shared" si="0"/>
        <v>56</v>
      </c>
      <c r="B61" s="113" t="s">
        <v>1361</v>
      </c>
      <c r="C61" s="112" t="s">
        <v>214</v>
      </c>
      <c r="D61" s="114" t="s">
        <v>654</v>
      </c>
      <c r="E61" s="115">
        <v>1321</v>
      </c>
      <c r="F61" s="116">
        <v>0</v>
      </c>
      <c r="G61" s="112" t="s">
        <v>963</v>
      </c>
      <c r="H61" s="115">
        <v>13.6</v>
      </c>
      <c r="I61" s="117">
        <v>1.79</v>
      </c>
      <c r="J61" s="118">
        <v>30800</v>
      </c>
      <c r="K61" s="119" t="s">
        <v>974</v>
      </c>
      <c r="L61" s="118">
        <v>5500</v>
      </c>
      <c r="M61" s="118" t="s">
        <v>989</v>
      </c>
      <c r="N61" s="118" t="s">
        <v>989</v>
      </c>
      <c r="O61" s="118" t="s">
        <v>989</v>
      </c>
      <c r="P61" s="118">
        <v>36300</v>
      </c>
      <c r="Q61" s="116">
        <v>1</v>
      </c>
      <c r="R61" s="118">
        <v>36300</v>
      </c>
      <c r="S61" s="120">
        <v>47149</v>
      </c>
      <c r="T61" s="84"/>
      <c r="U61" s="106">
        <v>2029</v>
      </c>
      <c r="V61" s="107">
        <v>42766</v>
      </c>
      <c r="W61" s="108">
        <v>2030</v>
      </c>
      <c r="X61" s="108"/>
      <c r="Y61" s="108">
        <v>434073</v>
      </c>
      <c r="Z61" s="109" t="s">
        <v>991</v>
      </c>
      <c r="AA61" s="108" t="s">
        <v>1214</v>
      </c>
      <c r="AB61" s="108" t="s">
        <v>979</v>
      </c>
      <c r="AC61" s="108">
        <v>2011</v>
      </c>
      <c r="AD61" s="110">
        <v>687.44</v>
      </c>
      <c r="AE61" s="110"/>
      <c r="AF61" s="111">
        <v>43314</v>
      </c>
      <c r="AG61" s="111">
        <v>2387.5</v>
      </c>
      <c r="AH61" s="295"/>
      <c r="AI61" s="296"/>
      <c r="AJ61" s="79"/>
      <c r="AV61" s="79"/>
      <c r="AY61" s="79"/>
      <c r="AZ61" s="81"/>
    </row>
    <row r="62" spans="1:52" ht="21" x14ac:dyDescent="0.25">
      <c r="A62" s="112">
        <f t="shared" si="0"/>
        <v>57</v>
      </c>
      <c r="B62" s="113" t="s">
        <v>1361</v>
      </c>
      <c r="C62" s="112" t="s">
        <v>215</v>
      </c>
      <c r="D62" s="114" t="s">
        <v>655</v>
      </c>
      <c r="E62" s="115">
        <v>1448</v>
      </c>
      <c r="F62" s="116">
        <v>0</v>
      </c>
      <c r="G62" s="112" t="s">
        <v>963</v>
      </c>
      <c r="H62" s="115">
        <v>14</v>
      </c>
      <c r="I62" s="117">
        <v>2.0699999999999998</v>
      </c>
      <c r="J62" s="118">
        <v>35200</v>
      </c>
      <c r="K62" s="119" t="s">
        <v>974</v>
      </c>
      <c r="L62" s="118">
        <v>20500</v>
      </c>
      <c r="M62" s="118">
        <v>0</v>
      </c>
      <c r="N62" s="118">
        <v>0</v>
      </c>
      <c r="O62" s="118">
        <v>30800</v>
      </c>
      <c r="P62" s="118">
        <v>86500</v>
      </c>
      <c r="Q62" s="116">
        <v>1</v>
      </c>
      <c r="R62" s="118">
        <v>86500</v>
      </c>
      <c r="S62" s="120">
        <v>49734</v>
      </c>
      <c r="T62" s="84"/>
      <c r="U62" s="106">
        <v>2036</v>
      </c>
      <c r="V62" s="107">
        <v>45351</v>
      </c>
      <c r="W62" s="108">
        <v>2037</v>
      </c>
      <c r="X62" s="108">
        <v>2046</v>
      </c>
      <c r="Y62" s="108">
        <v>433290</v>
      </c>
      <c r="Z62" s="109" t="s">
        <v>991</v>
      </c>
      <c r="AA62" s="108" t="s">
        <v>1215</v>
      </c>
      <c r="AB62" s="108" t="s">
        <v>979</v>
      </c>
      <c r="AC62" s="108">
        <v>2011</v>
      </c>
      <c r="AD62" s="110">
        <v>676.87</v>
      </c>
      <c r="AE62" s="110"/>
      <c r="AF62" s="111">
        <v>43314</v>
      </c>
      <c r="AG62" s="111">
        <v>2387.5</v>
      </c>
      <c r="AH62" s="295"/>
      <c r="AI62" s="296"/>
      <c r="AJ62" s="79"/>
      <c r="AK62" s="79"/>
      <c r="AL62" s="79"/>
      <c r="AM62" s="79"/>
      <c r="AV62" s="79"/>
      <c r="AY62" s="79"/>
      <c r="AZ62" s="81"/>
    </row>
    <row r="63" spans="1:52" ht="21" x14ac:dyDescent="0.25">
      <c r="A63" s="112">
        <f t="shared" si="0"/>
        <v>58</v>
      </c>
      <c r="B63" s="113" t="s">
        <v>1361</v>
      </c>
      <c r="C63" s="112" t="s">
        <v>216</v>
      </c>
      <c r="D63" s="114" t="s">
        <v>656</v>
      </c>
      <c r="E63" s="115">
        <v>1517</v>
      </c>
      <c r="F63" s="116">
        <v>0</v>
      </c>
      <c r="G63" s="112" t="s">
        <v>963</v>
      </c>
      <c r="H63" s="115">
        <v>14</v>
      </c>
      <c r="I63" s="117">
        <v>2.25</v>
      </c>
      <c r="J63" s="118">
        <v>37900</v>
      </c>
      <c r="K63" s="119" t="s">
        <v>974</v>
      </c>
      <c r="L63" s="118">
        <v>5500</v>
      </c>
      <c r="M63" s="118" t="s">
        <v>989</v>
      </c>
      <c r="N63" s="118" t="s">
        <v>989</v>
      </c>
      <c r="O63" s="118" t="s">
        <v>989</v>
      </c>
      <c r="P63" s="118">
        <v>43400</v>
      </c>
      <c r="Q63" s="116">
        <v>1</v>
      </c>
      <c r="R63" s="118">
        <v>43400</v>
      </c>
      <c r="S63" s="120">
        <v>49552</v>
      </c>
      <c r="T63" s="84"/>
      <c r="U63" s="106">
        <v>2035</v>
      </c>
      <c r="V63" s="107">
        <v>45169</v>
      </c>
      <c r="W63" s="108">
        <v>2036</v>
      </c>
      <c r="X63" s="108"/>
      <c r="Y63" s="108">
        <v>433317</v>
      </c>
      <c r="Z63" s="109" t="s">
        <v>991</v>
      </c>
      <c r="AA63" s="108" t="s">
        <v>1215</v>
      </c>
      <c r="AB63" s="108" t="s">
        <v>979</v>
      </c>
      <c r="AC63" s="108">
        <v>2011</v>
      </c>
      <c r="AD63" s="110">
        <v>677.52</v>
      </c>
      <c r="AE63" s="110"/>
      <c r="AF63" s="111">
        <v>43314</v>
      </c>
      <c r="AG63" s="111">
        <v>2387.5</v>
      </c>
      <c r="AH63" s="295"/>
      <c r="AI63" s="296"/>
      <c r="AJ63" s="79"/>
      <c r="AV63" s="79"/>
      <c r="AY63" s="79"/>
      <c r="AZ63" s="81"/>
    </row>
    <row r="64" spans="1:52" ht="21" x14ac:dyDescent="0.25">
      <c r="A64" s="112">
        <f t="shared" si="0"/>
        <v>59</v>
      </c>
      <c r="B64" s="113" t="s">
        <v>1361</v>
      </c>
      <c r="C64" s="112" t="s">
        <v>217</v>
      </c>
      <c r="D64" s="114" t="s">
        <v>657</v>
      </c>
      <c r="E64" s="115">
        <v>1509</v>
      </c>
      <c r="F64" s="116"/>
      <c r="G64" s="112" t="s">
        <v>963</v>
      </c>
      <c r="H64" s="115">
        <v>11.8</v>
      </c>
      <c r="I64" s="117">
        <v>2.2799999999999998</v>
      </c>
      <c r="J64" s="118">
        <v>37900</v>
      </c>
      <c r="K64" s="119" t="s">
        <v>974</v>
      </c>
      <c r="L64" s="118">
        <v>5500</v>
      </c>
      <c r="M64" s="118" t="s">
        <v>989</v>
      </c>
      <c r="N64" s="118" t="s">
        <v>989</v>
      </c>
      <c r="O64" s="118" t="s">
        <v>989</v>
      </c>
      <c r="P64" s="118">
        <v>43400</v>
      </c>
      <c r="Q64" s="116">
        <v>1</v>
      </c>
      <c r="R64" s="118">
        <v>43400</v>
      </c>
      <c r="S64" s="120">
        <v>47726</v>
      </c>
      <c r="T64" s="84"/>
      <c r="U64" s="106">
        <v>2030</v>
      </c>
      <c r="V64" s="107">
        <v>43343</v>
      </c>
      <c r="W64" s="108">
        <v>2031</v>
      </c>
      <c r="X64" s="108"/>
      <c r="Y64" s="108">
        <v>458361</v>
      </c>
      <c r="Z64" s="109" t="s">
        <v>991</v>
      </c>
      <c r="AA64" s="108" t="s">
        <v>1216</v>
      </c>
      <c r="AB64" s="108" t="s">
        <v>979</v>
      </c>
      <c r="AC64" s="108">
        <v>2013</v>
      </c>
      <c r="AD64" s="110">
        <v>675.24</v>
      </c>
      <c r="AE64" s="110"/>
      <c r="AF64" s="111">
        <v>43314</v>
      </c>
      <c r="AG64" s="111">
        <v>23875</v>
      </c>
      <c r="AH64" s="295"/>
      <c r="AI64" s="296"/>
      <c r="AJ64" s="79"/>
      <c r="AV64" s="79"/>
      <c r="AY64" s="79"/>
      <c r="AZ64" s="81"/>
    </row>
    <row r="65" spans="1:52" ht="21" x14ac:dyDescent="0.25">
      <c r="A65" s="112">
        <f t="shared" si="0"/>
        <v>60</v>
      </c>
      <c r="B65" s="113" t="s">
        <v>1361</v>
      </c>
      <c r="C65" s="112" t="s">
        <v>218</v>
      </c>
      <c r="D65" s="114" t="s">
        <v>658</v>
      </c>
      <c r="E65" s="115">
        <v>1417</v>
      </c>
      <c r="F65" s="116"/>
      <c r="G65" s="112" t="s">
        <v>963</v>
      </c>
      <c r="H65" s="115">
        <v>11.8</v>
      </c>
      <c r="I65" s="117">
        <v>2.06</v>
      </c>
      <c r="J65" s="118">
        <v>35200</v>
      </c>
      <c r="K65" s="119" t="s">
        <v>974</v>
      </c>
      <c r="L65" s="118">
        <v>20500</v>
      </c>
      <c r="M65" s="118">
        <v>0</v>
      </c>
      <c r="N65" s="118">
        <v>0</v>
      </c>
      <c r="O65" s="118">
        <v>30800</v>
      </c>
      <c r="P65" s="118">
        <v>86500</v>
      </c>
      <c r="Q65" s="116">
        <v>1</v>
      </c>
      <c r="R65" s="118">
        <v>86500</v>
      </c>
      <c r="S65" s="120">
        <v>49552</v>
      </c>
      <c r="T65" s="84"/>
      <c r="U65" s="106">
        <v>2035</v>
      </c>
      <c r="V65" s="107">
        <v>45169</v>
      </c>
      <c r="W65" s="108">
        <v>2036</v>
      </c>
      <c r="X65" s="108">
        <v>2045</v>
      </c>
      <c r="Y65" s="108">
        <v>458362</v>
      </c>
      <c r="Z65" s="109" t="s">
        <v>991</v>
      </c>
      <c r="AA65" s="108" t="s">
        <v>1216</v>
      </c>
      <c r="AB65" s="108" t="s">
        <v>979</v>
      </c>
      <c r="AC65" s="108">
        <v>2013</v>
      </c>
      <c r="AD65" s="110">
        <v>675.56</v>
      </c>
      <c r="AE65" s="110"/>
      <c r="AF65" s="111">
        <v>43314</v>
      </c>
      <c r="AG65" s="111">
        <v>2387.5</v>
      </c>
      <c r="AH65" s="295"/>
      <c r="AI65" s="296"/>
      <c r="AJ65" s="79"/>
      <c r="AK65" s="79"/>
      <c r="AL65" s="79"/>
      <c r="AM65" s="79"/>
      <c r="AV65" s="79"/>
      <c r="AY65" s="79"/>
      <c r="AZ65" s="81"/>
    </row>
    <row r="66" spans="1:52" ht="21" x14ac:dyDescent="0.25">
      <c r="A66" s="112">
        <f t="shared" si="0"/>
        <v>61</v>
      </c>
      <c r="B66" s="113" t="s">
        <v>1361</v>
      </c>
      <c r="C66" s="112" t="s">
        <v>219</v>
      </c>
      <c r="D66" s="114" t="s">
        <v>659</v>
      </c>
      <c r="E66" s="115">
        <v>1631</v>
      </c>
      <c r="F66" s="116">
        <v>0</v>
      </c>
      <c r="G66" s="112" t="s">
        <v>963</v>
      </c>
      <c r="H66" s="115">
        <v>13.8</v>
      </c>
      <c r="I66" s="117">
        <v>2.15</v>
      </c>
      <c r="J66" s="118">
        <v>36400</v>
      </c>
      <c r="K66" s="119" t="s">
        <v>974</v>
      </c>
      <c r="L66" s="118">
        <v>5500</v>
      </c>
      <c r="M66" s="118" t="s">
        <v>989</v>
      </c>
      <c r="N66" s="118" t="s">
        <v>989</v>
      </c>
      <c r="O66" s="118" t="s">
        <v>989</v>
      </c>
      <c r="P66" s="118">
        <v>41900</v>
      </c>
      <c r="Q66" s="116">
        <v>1</v>
      </c>
      <c r="R66" s="118">
        <v>41900</v>
      </c>
      <c r="S66" s="120">
        <v>48334</v>
      </c>
      <c r="T66" s="84"/>
      <c r="U66" s="106">
        <v>2032</v>
      </c>
      <c r="V66" s="107">
        <v>43951</v>
      </c>
      <c r="W66" s="108">
        <v>2033</v>
      </c>
      <c r="X66" s="108"/>
      <c r="Y66" s="108">
        <v>433878</v>
      </c>
      <c r="Z66" s="109" t="s">
        <v>991</v>
      </c>
      <c r="AA66" s="108" t="s">
        <v>1217</v>
      </c>
      <c r="AB66" s="108" t="s">
        <v>979</v>
      </c>
      <c r="AC66" s="108">
        <v>2011</v>
      </c>
      <c r="AD66" s="110">
        <v>688.48</v>
      </c>
      <c r="AE66" s="110"/>
      <c r="AF66" s="111">
        <v>43314</v>
      </c>
      <c r="AG66" s="111">
        <v>23875</v>
      </c>
      <c r="AH66" s="295"/>
      <c r="AI66" s="296"/>
      <c r="AJ66" s="79"/>
      <c r="AV66" s="79"/>
      <c r="AY66" s="79"/>
      <c r="AZ66" s="81"/>
    </row>
    <row r="67" spans="1:52" ht="21" x14ac:dyDescent="0.25">
      <c r="A67" s="112">
        <f t="shared" si="0"/>
        <v>62</v>
      </c>
      <c r="B67" s="113" t="s">
        <v>1361</v>
      </c>
      <c r="C67" s="112" t="s">
        <v>220</v>
      </c>
      <c r="D67" s="114" t="s">
        <v>596</v>
      </c>
      <c r="E67" s="115">
        <v>1525</v>
      </c>
      <c r="F67" s="116">
        <v>0</v>
      </c>
      <c r="G67" s="112" t="s">
        <v>963</v>
      </c>
      <c r="H67" s="115">
        <v>13.8</v>
      </c>
      <c r="I67" s="117">
        <v>1.93</v>
      </c>
      <c r="J67" s="118">
        <v>32200</v>
      </c>
      <c r="K67" s="119" t="s">
        <v>974</v>
      </c>
      <c r="L67" s="118">
        <v>5500</v>
      </c>
      <c r="M67" s="118" t="s">
        <v>989</v>
      </c>
      <c r="N67" s="118" t="s">
        <v>989</v>
      </c>
      <c r="O67" s="118" t="s">
        <v>989</v>
      </c>
      <c r="P67" s="118">
        <v>37700</v>
      </c>
      <c r="Q67" s="116">
        <v>1</v>
      </c>
      <c r="R67" s="118">
        <v>37700</v>
      </c>
      <c r="S67" s="120">
        <v>48365</v>
      </c>
      <c r="T67" s="84"/>
      <c r="U67" s="106">
        <v>2032</v>
      </c>
      <c r="V67" s="107">
        <v>43982</v>
      </c>
      <c r="W67" s="108">
        <v>2033</v>
      </c>
      <c r="X67" s="108"/>
      <c r="Y67" s="108">
        <v>433895</v>
      </c>
      <c r="Z67" s="109" t="s">
        <v>991</v>
      </c>
      <c r="AA67" s="108" t="s">
        <v>1217</v>
      </c>
      <c r="AB67" s="108" t="s">
        <v>979</v>
      </c>
      <c r="AC67" s="108">
        <v>2011</v>
      </c>
      <c r="AD67" s="110">
        <v>687.15</v>
      </c>
      <c r="AE67" s="110"/>
      <c r="AF67" s="111">
        <v>43314</v>
      </c>
      <c r="AG67" s="111">
        <v>2387.5</v>
      </c>
      <c r="AH67" s="295"/>
      <c r="AI67" s="296"/>
      <c r="AJ67" s="79"/>
      <c r="AV67" s="79"/>
      <c r="AY67" s="79"/>
      <c r="AZ67" s="81"/>
    </row>
    <row r="68" spans="1:52" ht="21" x14ac:dyDescent="0.25">
      <c r="A68" s="112">
        <f t="shared" si="0"/>
        <v>63</v>
      </c>
      <c r="B68" s="113" t="s">
        <v>1361</v>
      </c>
      <c r="C68" s="112" t="s">
        <v>221</v>
      </c>
      <c r="D68" s="114" t="s">
        <v>660</v>
      </c>
      <c r="E68" s="115">
        <v>1535</v>
      </c>
      <c r="F68" s="116">
        <v>0</v>
      </c>
      <c r="G68" s="112" t="s">
        <v>963</v>
      </c>
      <c r="H68" s="115">
        <v>13.9</v>
      </c>
      <c r="I68" s="117">
        <v>1.96</v>
      </c>
      <c r="J68" s="118">
        <v>33600</v>
      </c>
      <c r="K68" s="119" t="s">
        <v>974</v>
      </c>
      <c r="L68" s="118">
        <v>5500</v>
      </c>
      <c r="M68" s="118" t="s">
        <v>989</v>
      </c>
      <c r="N68" s="118" t="s">
        <v>989</v>
      </c>
      <c r="O68" s="118" t="s">
        <v>989</v>
      </c>
      <c r="P68" s="118">
        <v>39100</v>
      </c>
      <c r="Q68" s="116">
        <v>1</v>
      </c>
      <c r="R68" s="118">
        <v>39100</v>
      </c>
      <c r="S68" s="120">
        <v>47999</v>
      </c>
      <c r="T68" s="84"/>
      <c r="U68" s="106">
        <v>2031</v>
      </c>
      <c r="V68" s="107">
        <v>43616</v>
      </c>
      <c r="W68" s="108">
        <v>2032</v>
      </c>
      <c r="X68" s="108"/>
      <c r="Y68" s="108">
        <v>433929</v>
      </c>
      <c r="Z68" s="109" t="s">
        <v>991</v>
      </c>
      <c r="AA68" s="108" t="s">
        <v>1217</v>
      </c>
      <c r="AB68" s="108" t="s">
        <v>979</v>
      </c>
      <c r="AC68" s="108">
        <v>2011</v>
      </c>
      <c r="AD68" s="110">
        <v>685.14</v>
      </c>
      <c r="AE68" s="110"/>
      <c r="AF68" s="111">
        <v>43314</v>
      </c>
      <c r="AG68" s="111">
        <v>2387.5</v>
      </c>
      <c r="AH68" s="295"/>
      <c r="AI68" s="296"/>
      <c r="AJ68" s="79"/>
      <c r="AV68" s="79"/>
      <c r="AY68" s="79"/>
      <c r="AZ68" s="81"/>
    </row>
    <row r="69" spans="1:52" ht="21" x14ac:dyDescent="0.25">
      <c r="A69" s="112">
        <f t="shared" si="0"/>
        <v>64</v>
      </c>
      <c r="B69" s="113" t="s">
        <v>1361</v>
      </c>
      <c r="C69" s="112" t="s">
        <v>222</v>
      </c>
      <c r="D69" s="114" t="s">
        <v>586</v>
      </c>
      <c r="E69" s="115">
        <v>1642</v>
      </c>
      <c r="F69" s="116">
        <v>0</v>
      </c>
      <c r="G69" s="112" t="s">
        <v>963</v>
      </c>
      <c r="H69" s="115">
        <v>13.9</v>
      </c>
      <c r="I69" s="117">
        <v>2.19</v>
      </c>
      <c r="J69" s="118">
        <v>36400</v>
      </c>
      <c r="K69" s="119" t="s">
        <v>974</v>
      </c>
      <c r="L69" s="118">
        <v>20500</v>
      </c>
      <c r="M69" s="118">
        <v>0</v>
      </c>
      <c r="N69" s="118">
        <v>0</v>
      </c>
      <c r="O69" s="118">
        <v>38200</v>
      </c>
      <c r="P69" s="118">
        <v>95100</v>
      </c>
      <c r="Q69" s="116">
        <v>1</v>
      </c>
      <c r="R69" s="118">
        <v>95100</v>
      </c>
      <c r="S69" s="120">
        <v>48365</v>
      </c>
      <c r="T69" s="84"/>
      <c r="U69" s="106">
        <v>2032</v>
      </c>
      <c r="V69" s="107">
        <v>43982</v>
      </c>
      <c r="W69" s="108">
        <v>2033</v>
      </c>
      <c r="X69" s="108">
        <v>2042</v>
      </c>
      <c r="Y69" s="108">
        <v>433894</v>
      </c>
      <c r="Z69" s="109" t="s">
        <v>991</v>
      </c>
      <c r="AA69" s="108" t="s">
        <v>1217</v>
      </c>
      <c r="AB69" s="108" t="s">
        <v>979</v>
      </c>
      <c r="AC69" s="108">
        <v>2011</v>
      </c>
      <c r="AD69" s="110">
        <v>685.2</v>
      </c>
      <c r="AE69" s="110"/>
      <c r="AF69" s="111">
        <v>43314</v>
      </c>
      <c r="AG69" s="111">
        <v>2387.5</v>
      </c>
      <c r="AH69" s="295"/>
      <c r="AI69" s="296"/>
      <c r="AJ69" s="79"/>
      <c r="AK69" s="79"/>
      <c r="AL69" s="79"/>
      <c r="AM69" s="79"/>
      <c r="AV69" s="79"/>
      <c r="AY69" s="79"/>
      <c r="AZ69" s="81"/>
    </row>
    <row r="70" spans="1:52" ht="21" x14ac:dyDescent="0.25">
      <c r="A70" s="112">
        <f t="shared" si="0"/>
        <v>65</v>
      </c>
      <c r="B70" s="113" t="s">
        <v>1361</v>
      </c>
      <c r="C70" s="112" t="s">
        <v>223</v>
      </c>
      <c r="D70" s="114" t="s">
        <v>661</v>
      </c>
      <c r="E70" s="115">
        <v>1409</v>
      </c>
      <c r="F70" s="116"/>
      <c r="G70" s="112" t="s">
        <v>963</v>
      </c>
      <c r="H70" s="115">
        <v>11.8</v>
      </c>
      <c r="I70" s="117">
        <v>2.06</v>
      </c>
      <c r="J70" s="118">
        <v>35200</v>
      </c>
      <c r="K70" s="119" t="s">
        <v>974</v>
      </c>
      <c r="L70" s="118">
        <v>5500</v>
      </c>
      <c r="M70" s="118" t="s">
        <v>989</v>
      </c>
      <c r="N70" s="118" t="s">
        <v>989</v>
      </c>
      <c r="O70" s="118" t="s">
        <v>989</v>
      </c>
      <c r="P70" s="118">
        <v>40700</v>
      </c>
      <c r="Q70" s="116">
        <v>1</v>
      </c>
      <c r="R70" s="118">
        <v>40700</v>
      </c>
      <c r="S70" s="120">
        <v>47848</v>
      </c>
      <c r="T70" s="84"/>
      <c r="U70" s="106">
        <v>2030</v>
      </c>
      <c r="V70" s="107">
        <v>43465</v>
      </c>
      <c r="W70" s="108">
        <v>2031</v>
      </c>
      <c r="X70" s="108"/>
      <c r="Y70" s="108">
        <v>458656</v>
      </c>
      <c r="Z70" s="109" t="s">
        <v>991</v>
      </c>
      <c r="AA70" s="108" t="s">
        <v>1218</v>
      </c>
      <c r="AB70" s="108" t="s">
        <v>979</v>
      </c>
      <c r="AC70" s="108">
        <v>2013</v>
      </c>
      <c r="AD70" s="110">
        <v>673.89</v>
      </c>
      <c r="AE70" s="110"/>
      <c r="AF70" s="111">
        <v>43314</v>
      </c>
      <c r="AG70" s="111">
        <v>23875</v>
      </c>
      <c r="AH70" s="295"/>
      <c r="AI70" s="296"/>
      <c r="AJ70" s="79"/>
      <c r="AV70" s="79"/>
      <c r="AY70" s="79"/>
      <c r="AZ70" s="81"/>
    </row>
    <row r="71" spans="1:52" ht="21" x14ac:dyDescent="0.25">
      <c r="A71" s="112">
        <f t="shared" ref="A71:A134" si="1">A70+1</f>
        <v>66</v>
      </c>
      <c r="B71" s="113" t="s">
        <v>1361</v>
      </c>
      <c r="C71" s="112" t="s">
        <v>224</v>
      </c>
      <c r="D71" s="114" t="s">
        <v>662</v>
      </c>
      <c r="E71" s="115">
        <v>1461</v>
      </c>
      <c r="F71" s="116"/>
      <c r="G71" s="112" t="s">
        <v>963</v>
      </c>
      <c r="H71" s="115">
        <v>11.7</v>
      </c>
      <c r="I71" s="117">
        <v>2.12</v>
      </c>
      <c r="J71" s="118">
        <v>35200</v>
      </c>
      <c r="K71" s="119" t="s">
        <v>974</v>
      </c>
      <c r="L71" s="118">
        <v>20500</v>
      </c>
      <c r="M71" s="118">
        <v>0</v>
      </c>
      <c r="N71" s="118">
        <v>0</v>
      </c>
      <c r="O71" s="118">
        <v>30800</v>
      </c>
      <c r="P71" s="118">
        <v>86500</v>
      </c>
      <c r="Q71" s="116">
        <v>1</v>
      </c>
      <c r="R71" s="118">
        <v>86500</v>
      </c>
      <c r="S71" s="120">
        <v>48334</v>
      </c>
      <c r="T71" s="84"/>
      <c r="U71" s="106">
        <v>2032</v>
      </c>
      <c r="V71" s="107">
        <v>43951</v>
      </c>
      <c r="W71" s="108">
        <v>2033</v>
      </c>
      <c r="X71" s="108">
        <v>2042</v>
      </c>
      <c r="Y71" s="108">
        <v>458657</v>
      </c>
      <c r="Z71" s="109" t="s">
        <v>991</v>
      </c>
      <c r="AA71" s="108" t="s">
        <v>1218</v>
      </c>
      <c r="AB71" s="108" t="s">
        <v>979</v>
      </c>
      <c r="AC71" s="108">
        <v>2013</v>
      </c>
      <c r="AD71" s="110">
        <v>675.84</v>
      </c>
      <c r="AE71" s="110"/>
      <c r="AF71" s="111">
        <v>43314</v>
      </c>
      <c r="AG71" s="111">
        <v>2387.5</v>
      </c>
      <c r="AH71" s="295"/>
      <c r="AI71" s="296"/>
      <c r="AJ71" s="79"/>
      <c r="AK71" s="79"/>
      <c r="AL71" s="79"/>
      <c r="AM71" s="79"/>
      <c r="AV71" s="79"/>
      <c r="AY71" s="79"/>
      <c r="AZ71" s="81"/>
    </row>
    <row r="72" spans="1:52" ht="21" x14ac:dyDescent="0.25">
      <c r="A72" s="112">
        <f t="shared" si="1"/>
        <v>67</v>
      </c>
      <c r="B72" s="113" t="s">
        <v>1361</v>
      </c>
      <c r="C72" s="112" t="s">
        <v>225</v>
      </c>
      <c r="D72" s="114" t="s">
        <v>663</v>
      </c>
      <c r="E72" s="115">
        <v>2168</v>
      </c>
      <c r="F72" s="116">
        <v>0</v>
      </c>
      <c r="G72" s="112" t="s">
        <v>963</v>
      </c>
      <c r="H72" s="115">
        <v>14.5</v>
      </c>
      <c r="I72" s="117">
        <v>2.83</v>
      </c>
      <c r="J72" s="118">
        <v>48200</v>
      </c>
      <c r="K72" s="119" t="s">
        <v>970</v>
      </c>
      <c r="L72" s="118">
        <v>5500</v>
      </c>
      <c r="M72" s="118" t="s">
        <v>989</v>
      </c>
      <c r="N72" s="118" t="s">
        <v>989</v>
      </c>
      <c r="O72" s="118" t="s">
        <v>989</v>
      </c>
      <c r="P72" s="118">
        <v>53700</v>
      </c>
      <c r="Q72" s="116">
        <v>0.75</v>
      </c>
      <c r="R72" s="118">
        <v>40275</v>
      </c>
      <c r="S72" s="120">
        <v>47968</v>
      </c>
      <c r="T72" s="84"/>
      <c r="U72" s="106">
        <v>2031</v>
      </c>
      <c r="V72" s="107">
        <v>43585</v>
      </c>
      <c r="W72" s="108">
        <v>2032</v>
      </c>
      <c r="X72" s="108"/>
      <c r="Y72" s="108">
        <v>425557</v>
      </c>
      <c r="Z72" s="109" t="s">
        <v>991</v>
      </c>
      <c r="AA72" s="108" t="s">
        <v>1219</v>
      </c>
      <c r="AB72" s="108" t="s">
        <v>979</v>
      </c>
      <c r="AC72" s="108">
        <v>2010</v>
      </c>
      <c r="AD72" s="110">
        <v>684.49</v>
      </c>
      <c r="AE72" s="110"/>
      <c r="AF72" s="111">
        <v>43314</v>
      </c>
      <c r="AG72" s="111">
        <v>2387.5</v>
      </c>
      <c r="AH72" s="295"/>
      <c r="AI72" s="296"/>
      <c r="AJ72" s="79"/>
      <c r="AV72" s="79"/>
      <c r="AY72" s="79"/>
      <c r="AZ72" s="81"/>
    </row>
    <row r="73" spans="1:52" ht="21" x14ac:dyDescent="0.25">
      <c r="A73" s="112">
        <f t="shared" si="1"/>
        <v>68</v>
      </c>
      <c r="B73" s="113" t="s">
        <v>1361</v>
      </c>
      <c r="C73" s="112" t="s">
        <v>226</v>
      </c>
      <c r="D73" s="114" t="s">
        <v>664</v>
      </c>
      <c r="E73" s="115">
        <v>2175</v>
      </c>
      <c r="F73" s="116">
        <v>0</v>
      </c>
      <c r="G73" s="112" t="s">
        <v>963</v>
      </c>
      <c r="H73" s="115">
        <v>8.3000000000000007</v>
      </c>
      <c r="I73" s="117">
        <v>5.8500000000000005</v>
      </c>
      <c r="J73" s="118">
        <v>173200</v>
      </c>
      <c r="K73" s="119" t="s">
        <v>970</v>
      </c>
      <c r="L73" s="118">
        <v>5500</v>
      </c>
      <c r="M73" s="118" t="s">
        <v>989</v>
      </c>
      <c r="N73" s="118" t="s">
        <v>989</v>
      </c>
      <c r="O73" s="118" t="s">
        <v>989</v>
      </c>
      <c r="P73" s="118">
        <v>178700</v>
      </c>
      <c r="Q73" s="116" t="s">
        <v>1359</v>
      </c>
      <c r="R73" s="118">
        <v>167051.84</v>
      </c>
      <c r="S73" s="120">
        <v>49765</v>
      </c>
      <c r="T73" s="84"/>
      <c r="U73" s="106">
        <v>2036</v>
      </c>
      <c r="V73" s="107">
        <v>45382</v>
      </c>
      <c r="W73" s="108">
        <v>2037</v>
      </c>
      <c r="X73" s="108"/>
      <c r="Y73" s="108">
        <v>482059</v>
      </c>
      <c r="Z73" s="109" t="s">
        <v>991</v>
      </c>
      <c r="AA73" s="108" t="s">
        <v>1219</v>
      </c>
      <c r="AB73" s="108" t="s">
        <v>979</v>
      </c>
      <c r="AC73" s="108">
        <v>2017</v>
      </c>
      <c r="AD73" s="110">
        <v>685.51</v>
      </c>
      <c r="AE73" s="110"/>
      <c r="AF73" s="111">
        <v>200751</v>
      </c>
      <c r="AG73" s="111">
        <v>2387.5</v>
      </c>
      <c r="AH73" s="295"/>
      <c r="AI73" s="296"/>
      <c r="AJ73" s="79"/>
      <c r="AV73" s="79"/>
      <c r="AY73" s="79"/>
      <c r="AZ73" s="81"/>
    </row>
    <row r="74" spans="1:52" ht="15" x14ac:dyDescent="0.25">
      <c r="A74" s="112">
        <f t="shared" si="1"/>
        <v>69</v>
      </c>
      <c r="B74" s="113" t="s">
        <v>1361</v>
      </c>
      <c r="C74" s="112" t="s">
        <v>227</v>
      </c>
      <c r="D74" s="114" t="s">
        <v>665</v>
      </c>
      <c r="E74" s="115">
        <v>2209</v>
      </c>
      <c r="F74" s="116">
        <v>0</v>
      </c>
      <c r="G74" s="112" t="s">
        <v>963</v>
      </c>
      <c r="H74" s="115">
        <v>8.3000000000000007</v>
      </c>
      <c r="I74" s="117">
        <v>6.0200000000000005</v>
      </c>
      <c r="J74" s="118">
        <v>176500</v>
      </c>
      <c r="K74" s="119" t="s">
        <v>970</v>
      </c>
      <c r="L74" s="118">
        <v>5500</v>
      </c>
      <c r="M74" s="118" t="s">
        <v>989</v>
      </c>
      <c r="N74" s="118" t="s">
        <v>989</v>
      </c>
      <c r="O74" s="118" t="s">
        <v>989</v>
      </c>
      <c r="P74" s="118">
        <v>182000</v>
      </c>
      <c r="Q74" s="116" t="s">
        <v>1359</v>
      </c>
      <c r="R74" s="118">
        <v>170136.74</v>
      </c>
      <c r="S74" s="120">
        <v>58562</v>
      </c>
      <c r="T74" s="84"/>
      <c r="U74" s="106"/>
      <c r="V74" s="107">
        <v>54179</v>
      </c>
      <c r="W74" s="108">
        <v>2061</v>
      </c>
      <c r="X74" s="108"/>
      <c r="Y74" s="108">
        <v>482062</v>
      </c>
      <c r="Z74" s="109" t="s">
        <v>991</v>
      </c>
      <c r="AA74" s="108" t="s">
        <v>1219</v>
      </c>
      <c r="AB74" s="108" t="s">
        <v>979</v>
      </c>
      <c r="AC74" s="108">
        <v>2017</v>
      </c>
      <c r="AD74" s="110">
        <v>683.34</v>
      </c>
      <c r="AE74" s="110">
        <v>3.7</v>
      </c>
      <c r="AF74" s="111">
        <v>200751</v>
      </c>
      <c r="AG74" s="111">
        <v>2387.5</v>
      </c>
      <c r="AH74" s="295"/>
      <c r="AI74" s="296"/>
      <c r="AJ74" s="79"/>
      <c r="AV74" s="79"/>
      <c r="AY74" s="79"/>
      <c r="AZ74" s="81"/>
    </row>
    <row r="75" spans="1:52" ht="21" x14ac:dyDescent="0.25">
      <c r="A75" s="112">
        <f t="shared" si="1"/>
        <v>70</v>
      </c>
      <c r="B75" s="113" t="s">
        <v>1361</v>
      </c>
      <c r="C75" s="112" t="s">
        <v>228</v>
      </c>
      <c r="D75" s="114" t="s">
        <v>666</v>
      </c>
      <c r="E75" s="115">
        <v>989.7</v>
      </c>
      <c r="F75" s="116"/>
      <c r="G75" s="112"/>
      <c r="H75" s="115">
        <v>76</v>
      </c>
      <c r="I75" s="117">
        <v>1.93</v>
      </c>
      <c r="J75" s="118">
        <v>43300</v>
      </c>
      <c r="K75" s="119" t="s">
        <v>972</v>
      </c>
      <c r="L75" s="118">
        <v>14500</v>
      </c>
      <c r="M75" s="118">
        <v>0</v>
      </c>
      <c r="N75" s="118">
        <v>0</v>
      </c>
      <c r="O75" s="118">
        <v>37500</v>
      </c>
      <c r="P75" s="118">
        <v>95300</v>
      </c>
      <c r="Q75" s="116">
        <v>1</v>
      </c>
      <c r="R75" s="118">
        <v>95300</v>
      </c>
      <c r="S75" s="120">
        <v>48365</v>
      </c>
      <c r="T75" s="84"/>
      <c r="U75" s="106">
        <v>2032</v>
      </c>
      <c r="V75" s="107">
        <v>43982</v>
      </c>
      <c r="W75" s="108">
        <v>2033</v>
      </c>
      <c r="X75" s="108">
        <v>2042</v>
      </c>
      <c r="Y75" s="108" t="s">
        <v>581</v>
      </c>
      <c r="Z75" s="109" t="s">
        <v>991</v>
      </c>
      <c r="AA75" s="108" t="s">
        <v>1220</v>
      </c>
      <c r="AB75" s="108" t="s">
        <v>979</v>
      </c>
      <c r="AC75" s="108">
        <v>1949</v>
      </c>
      <c r="AD75" s="110">
        <v>989.7</v>
      </c>
      <c r="AE75" s="110"/>
      <c r="AF75" s="111">
        <v>30665</v>
      </c>
      <c r="AG75" s="111">
        <v>23875</v>
      </c>
      <c r="AH75" s="295"/>
      <c r="AI75" s="296"/>
      <c r="AJ75" s="79"/>
      <c r="AK75" s="79"/>
      <c r="AL75" s="79"/>
      <c r="AM75" s="79"/>
      <c r="AV75" s="79"/>
      <c r="AY75" s="79"/>
      <c r="AZ75" s="81"/>
    </row>
    <row r="76" spans="1:52" ht="21" x14ac:dyDescent="0.25">
      <c r="A76" s="112">
        <f t="shared" si="1"/>
        <v>71</v>
      </c>
      <c r="B76" s="113" t="s">
        <v>1361</v>
      </c>
      <c r="C76" s="112" t="s">
        <v>229</v>
      </c>
      <c r="D76" s="114" t="s">
        <v>667</v>
      </c>
      <c r="E76" s="115">
        <v>816</v>
      </c>
      <c r="F76" s="116">
        <v>0</v>
      </c>
      <c r="G76" s="112"/>
      <c r="H76" s="115">
        <v>34.4</v>
      </c>
      <c r="I76" s="117"/>
      <c r="J76" s="118">
        <v>0</v>
      </c>
      <c r="K76" s="119" t="s">
        <v>971</v>
      </c>
      <c r="L76" s="118">
        <v>2500</v>
      </c>
      <c r="M76" s="118">
        <v>11800</v>
      </c>
      <c r="N76" s="118">
        <v>0</v>
      </c>
      <c r="O76" s="118">
        <v>37500</v>
      </c>
      <c r="P76" s="118">
        <v>51800</v>
      </c>
      <c r="Q76" s="116">
        <v>1</v>
      </c>
      <c r="R76" s="118">
        <v>51800</v>
      </c>
      <c r="S76" s="120">
        <v>47483</v>
      </c>
      <c r="T76" s="84"/>
      <c r="U76" s="106"/>
      <c r="V76" s="107">
        <v>33269</v>
      </c>
      <c r="W76" s="108">
        <v>2030</v>
      </c>
      <c r="X76" s="108">
        <v>2039</v>
      </c>
      <c r="Y76" s="108">
        <v>147099</v>
      </c>
      <c r="Z76" s="109" t="s">
        <v>991</v>
      </c>
      <c r="AA76" s="108" t="s">
        <v>1221</v>
      </c>
      <c r="AB76" s="108" t="s">
        <v>979</v>
      </c>
      <c r="AC76" s="108">
        <v>1991</v>
      </c>
      <c r="AD76" s="110">
        <v>816</v>
      </c>
      <c r="AE76" s="110"/>
      <c r="AF76" s="111">
        <v>13300</v>
      </c>
      <c r="AG76" s="111">
        <v>23875</v>
      </c>
      <c r="AH76" s="295"/>
      <c r="AI76" s="296"/>
      <c r="AJ76" s="79"/>
      <c r="AK76" s="79"/>
      <c r="AL76" s="79"/>
      <c r="AM76" s="79"/>
      <c r="AV76" s="79"/>
      <c r="AY76" s="79"/>
      <c r="AZ76" s="81"/>
    </row>
    <row r="77" spans="1:52" ht="21" x14ac:dyDescent="0.25">
      <c r="A77" s="112">
        <f t="shared" si="1"/>
        <v>72</v>
      </c>
      <c r="B77" s="113" t="s">
        <v>1361</v>
      </c>
      <c r="C77" s="112" t="s">
        <v>230</v>
      </c>
      <c r="D77" s="114" t="s">
        <v>668</v>
      </c>
      <c r="E77" s="115">
        <v>999.1</v>
      </c>
      <c r="F77" s="116"/>
      <c r="G77" s="112"/>
      <c r="H77" s="115">
        <v>75.900000000000006</v>
      </c>
      <c r="I77" s="117">
        <v>4.95</v>
      </c>
      <c r="J77" s="118">
        <v>159500</v>
      </c>
      <c r="K77" s="119" t="s">
        <v>972</v>
      </c>
      <c r="L77" s="118">
        <v>14500</v>
      </c>
      <c r="M77" s="118">
        <v>6900</v>
      </c>
      <c r="N77" s="118">
        <v>0</v>
      </c>
      <c r="O77" s="118">
        <v>37500</v>
      </c>
      <c r="P77" s="118">
        <v>218400</v>
      </c>
      <c r="Q77" s="116">
        <v>1</v>
      </c>
      <c r="R77" s="118">
        <v>218400</v>
      </c>
      <c r="S77" s="120">
        <v>46752</v>
      </c>
      <c r="T77" s="84"/>
      <c r="U77" s="106" t="s">
        <v>980</v>
      </c>
      <c r="V77" s="107">
        <v>40178</v>
      </c>
      <c r="W77" s="108">
        <v>2028</v>
      </c>
      <c r="X77" s="108">
        <v>2037</v>
      </c>
      <c r="Y77" s="108">
        <v>163</v>
      </c>
      <c r="Z77" s="109" t="s">
        <v>991</v>
      </c>
      <c r="AA77" s="108" t="s">
        <v>1222</v>
      </c>
      <c r="AB77" s="108" t="s">
        <v>979</v>
      </c>
      <c r="AC77" s="108">
        <v>1949</v>
      </c>
      <c r="AD77" s="110">
        <v>999.1</v>
      </c>
      <c r="AE77" s="110"/>
      <c r="AF77" s="111">
        <v>188102</v>
      </c>
      <c r="AG77" s="111">
        <v>23875</v>
      </c>
      <c r="AH77" s="295"/>
      <c r="AI77" s="296"/>
      <c r="AJ77" s="79"/>
      <c r="AK77" s="79"/>
      <c r="AL77" s="79"/>
      <c r="AM77" s="79"/>
      <c r="AV77" s="79"/>
      <c r="AY77" s="79"/>
      <c r="AZ77" s="81"/>
    </row>
    <row r="78" spans="1:52" ht="21" x14ac:dyDescent="0.25">
      <c r="A78" s="112">
        <f t="shared" si="1"/>
        <v>73</v>
      </c>
      <c r="B78" s="113" t="s">
        <v>1361</v>
      </c>
      <c r="C78" s="112" t="s">
        <v>231</v>
      </c>
      <c r="D78" s="114" t="s">
        <v>669</v>
      </c>
      <c r="E78" s="115">
        <v>1329</v>
      </c>
      <c r="F78" s="116">
        <v>0</v>
      </c>
      <c r="G78" s="112"/>
      <c r="H78" s="115">
        <v>11</v>
      </c>
      <c r="I78" s="117">
        <v>1.25</v>
      </c>
      <c r="J78" s="118">
        <v>23700</v>
      </c>
      <c r="K78" s="119" t="s">
        <v>974</v>
      </c>
      <c r="L78" s="118">
        <v>20500</v>
      </c>
      <c r="M78" s="118">
        <v>0</v>
      </c>
      <c r="N78" s="118">
        <v>0</v>
      </c>
      <c r="O78" s="118">
        <v>30800</v>
      </c>
      <c r="P78" s="118">
        <v>75000</v>
      </c>
      <c r="Q78" s="116">
        <v>1</v>
      </c>
      <c r="R78" s="118">
        <v>75000</v>
      </c>
      <c r="S78" s="120">
        <v>46295</v>
      </c>
      <c r="T78" s="84"/>
      <c r="U78" s="106">
        <v>2026</v>
      </c>
      <c r="V78" s="107">
        <v>41912</v>
      </c>
      <c r="W78" s="108">
        <v>2027</v>
      </c>
      <c r="X78" s="108">
        <v>2036</v>
      </c>
      <c r="Y78" s="108">
        <v>464997</v>
      </c>
      <c r="Z78" s="109" t="s">
        <v>991</v>
      </c>
      <c r="AA78" s="108" t="s">
        <v>1223</v>
      </c>
      <c r="AB78" s="108" t="s">
        <v>979</v>
      </c>
      <c r="AC78" s="108">
        <v>2014</v>
      </c>
      <c r="AD78" s="110">
        <v>627.36</v>
      </c>
      <c r="AE78" s="110"/>
      <c r="AF78" s="111">
        <v>43314</v>
      </c>
      <c r="AG78" s="111">
        <v>23875</v>
      </c>
      <c r="AH78" s="295"/>
      <c r="AI78" s="296"/>
      <c r="AJ78" s="79"/>
      <c r="AK78" s="79"/>
      <c r="AL78" s="79"/>
      <c r="AM78" s="79"/>
      <c r="AV78" s="79"/>
      <c r="AY78" s="79"/>
      <c r="AZ78" s="81"/>
    </row>
    <row r="79" spans="1:52" ht="15" x14ac:dyDescent="0.25">
      <c r="A79" s="121">
        <f t="shared" si="1"/>
        <v>74</v>
      </c>
      <c r="B79" s="122" t="s">
        <v>1361</v>
      </c>
      <c r="C79" s="121" t="s">
        <v>232</v>
      </c>
      <c r="D79" s="123" t="s">
        <v>670</v>
      </c>
      <c r="E79" s="124">
        <v>988.2</v>
      </c>
      <c r="F79" s="125"/>
      <c r="G79" s="121"/>
      <c r="H79" s="124">
        <v>76.2</v>
      </c>
      <c r="I79" s="126"/>
      <c r="J79" s="127">
        <v>0</v>
      </c>
      <c r="K79" s="128" t="s">
        <v>969</v>
      </c>
      <c r="L79" s="127">
        <v>0</v>
      </c>
      <c r="M79" s="127">
        <v>0</v>
      </c>
      <c r="N79" s="127">
        <v>0</v>
      </c>
      <c r="O79" s="127">
        <v>37500</v>
      </c>
      <c r="P79" s="127">
        <v>37500</v>
      </c>
      <c r="Q79" s="125">
        <v>0.5</v>
      </c>
      <c r="R79" s="127">
        <v>18750</v>
      </c>
      <c r="S79" s="129" t="s">
        <v>990</v>
      </c>
      <c r="T79" s="84"/>
      <c r="U79" s="106"/>
      <c r="V79" s="107"/>
      <c r="W79" s="108"/>
      <c r="X79" s="108">
        <v>2027</v>
      </c>
      <c r="Y79" s="108" t="s">
        <v>582</v>
      </c>
      <c r="Z79" s="109" t="s">
        <v>998</v>
      </c>
      <c r="AA79" s="108" t="s">
        <v>1224</v>
      </c>
      <c r="AB79" s="108" t="s">
        <v>979</v>
      </c>
      <c r="AC79" s="108">
        <v>1949</v>
      </c>
      <c r="AD79" s="110">
        <v>988.2</v>
      </c>
      <c r="AE79" s="110"/>
      <c r="AF79" s="111">
        <v>0</v>
      </c>
      <c r="AG79" s="111">
        <v>23875</v>
      </c>
      <c r="AH79" s="295"/>
      <c r="AI79" s="296"/>
      <c r="AJ79" s="79"/>
      <c r="AK79" s="79"/>
      <c r="AL79" s="79"/>
      <c r="AM79" s="79"/>
      <c r="AV79" s="79"/>
      <c r="AY79" s="79"/>
      <c r="AZ79" s="81"/>
    </row>
    <row r="80" spans="1:52" ht="15" x14ac:dyDescent="0.25">
      <c r="A80" s="121">
        <f t="shared" si="1"/>
        <v>75</v>
      </c>
      <c r="B80" s="122" t="s">
        <v>1361</v>
      </c>
      <c r="C80" s="121" t="s">
        <v>233</v>
      </c>
      <c r="D80" s="123" t="s">
        <v>671</v>
      </c>
      <c r="E80" s="124">
        <v>992.4</v>
      </c>
      <c r="F80" s="125"/>
      <c r="G80" s="121"/>
      <c r="H80" s="124">
        <v>76.099999999999994</v>
      </c>
      <c r="I80" s="126"/>
      <c r="J80" s="127">
        <v>0</v>
      </c>
      <c r="K80" s="128" t="s">
        <v>969</v>
      </c>
      <c r="L80" s="127">
        <v>0</v>
      </c>
      <c r="M80" s="127">
        <v>9400</v>
      </c>
      <c r="N80" s="127">
        <v>0</v>
      </c>
      <c r="O80" s="127">
        <v>37500</v>
      </c>
      <c r="P80" s="127">
        <v>46900</v>
      </c>
      <c r="Q80" s="125">
        <v>0.5</v>
      </c>
      <c r="R80" s="127">
        <v>23450</v>
      </c>
      <c r="S80" s="129" t="s">
        <v>990</v>
      </c>
      <c r="T80" s="84"/>
      <c r="U80" s="106"/>
      <c r="V80" s="107"/>
      <c r="W80" s="108">
        <v>2025</v>
      </c>
      <c r="X80" s="108">
        <v>2027</v>
      </c>
      <c r="Y80" s="108" t="s">
        <v>583</v>
      </c>
      <c r="Z80" s="109" t="s">
        <v>998</v>
      </c>
      <c r="AA80" s="108" t="s">
        <v>1225</v>
      </c>
      <c r="AB80" s="108" t="s">
        <v>979</v>
      </c>
      <c r="AC80" s="108">
        <v>1949</v>
      </c>
      <c r="AD80" s="110">
        <v>992.4</v>
      </c>
      <c r="AE80" s="110"/>
      <c r="AF80" s="111">
        <v>0</v>
      </c>
      <c r="AG80" s="111">
        <v>23875</v>
      </c>
      <c r="AH80" s="295"/>
      <c r="AI80" s="296"/>
      <c r="AJ80" s="79"/>
      <c r="AK80" s="79"/>
      <c r="AL80" s="79"/>
      <c r="AM80" s="79"/>
      <c r="AV80" s="79"/>
      <c r="AY80" s="79"/>
      <c r="AZ80" s="81"/>
    </row>
    <row r="81" spans="1:52" ht="21" x14ac:dyDescent="0.25">
      <c r="A81" s="112">
        <f t="shared" si="1"/>
        <v>76</v>
      </c>
      <c r="B81" s="113" t="s">
        <v>1361</v>
      </c>
      <c r="C81" s="112" t="s">
        <v>234</v>
      </c>
      <c r="D81" s="114" t="s">
        <v>672</v>
      </c>
      <c r="E81" s="115">
        <v>861</v>
      </c>
      <c r="F81" s="116">
        <v>0</v>
      </c>
      <c r="G81" s="112"/>
      <c r="H81" s="115">
        <v>30.7</v>
      </c>
      <c r="I81" s="117"/>
      <c r="J81" s="118">
        <v>0</v>
      </c>
      <c r="K81" s="119" t="s">
        <v>972</v>
      </c>
      <c r="L81" s="118">
        <v>14500</v>
      </c>
      <c r="M81" s="118">
        <v>0</v>
      </c>
      <c r="N81" s="118">
        <v>0</v>
      </c>
      <c r="O81" s="118">
        <v>37500</v>
      </c>
      <c r="P81" s="118">
        <v>52000</v>
      </c>
      <c r="Q81" s="116">
        <v>1</v>
      </c>
      <c r="R81" s="118">
        <v>52000</v>
      </c>
      <c r="S81" s="120">
        <v>47483</v>
      </c>
      <c r="T81" s="84"/>
      <c r="U81" s="106"/>
      <c r="V81" s="107">
        <v>38960</v>
      </c>
      <c r="W81" s="108">
        <v>2030</v>
      </c>
      <c r="X81" s="108">
        <v>2039</v>
      </c>
      <c r="Y81" s="108">
        <v>170028</v>
      </c>
      <c r="Z81" s="109" t="s">
        <v>991</v>
      </c>
      <c r="AA81" s="108" t="s">
        <v>1226</v>
      </c>
      <c r="AB81" s="108" t="s">
        <v>979</v>
      </c>
      <c r="AC81" s="108">
        <v>1994</v>
      </c>
      <c r="AD81" s="110">
        <v>861</v>
      </c>
      <c r="AE81" s="110"/>
      <c r="AF81" s="111">
        <v>13300</v>
      </c>
      <c r="AG81" s="111">
        <v>23875</v>
      </c>
      <c r="AH81" s="295"/>
      <c r="AI81" s="296"/>
      <c r="AJ81" s="79"/>
      <c r="AK81" s="79"/>
      <c r="AL81" s="79"/>
      <c r="AM81" s="79"/>
      <c r="AV81" s="79"/>
      <c r="AY81" s="79"/>
      <c r="AZ81" s="81"/>
    </row>
    <row r="82" spans="1:52" ht="15" x14ac:dyDescent="0.25">
      <c r="A82" s="121">
        <f t="shared" si="1"/>
        <v>77</v>
      </c>
      <c r="B82" s="122" t="s">
        <v>1361</v>
      </c>
      <c r="C82" s="121" t="s">
        <v>235</v>
      </c>
      <c r="D82" s="123" t="s">
        <v>673</v>
      </c>
      <c r="E82" s="124">
        <v>2434</v>
      </c>
      <c r="F82" s="125">
        <v>0</v>
      </c>
      <c r="G82" s="121" t="s">
        <v>963</v>
      </c>
      <c r="H82" s="124">
        <v>12.8</v>
      </c>
      <c r="I82" s="126">
        <v>6.23</v>
      </c>
      <c r="J82" s="127">
        <v>179900</v>
      </c>
      <c r="K82" s="128" t="s">
        <v>970</v>
      </c>
      <c r="L82" s="127">
        <v>20500</v>
      </c>
      <c r="M82" s="127">
        <v>22500</v>
      </c>
      <c r="N82" s="127">
        <v>0</v>
      </c>
      <c r="O82" s="127">
        <v>30800</v>
      </c>
      <c r="P82" s="127">
        <v>253700</v>
      </c>
      <c r="Q82" s="125">
        <v>0.3333333</v>
      </c>
      <c r="R82" s="127">
        <v>84566.66</v>
      </c>
      <c r="S82" s="129">
        <v>69814</v>
      </c>
      <c r="T82" s="84"/>
      <c r="U82" s="106"/>
      <c r="V82" s="107">
        <v>65431</v>
      </c>
      <c r="W82" s="108">
        <v>2092</v>
      </c>
      <c r="X82" s="108">
        <v>2101</v>
      </c>
      <c r="Y82" s="108">
        <v>446843</v>
      </c>
      <c r="Z82" s="109" t="s">
        <v>995</v>
      </c>
      <c r="AA82" s="108" t="s">
        <v>1227</v>
      </c>
      <c r="AB82" s="108" t="s">
        <v>979</v>
      </c>
      <c r="AC82" s="108">
        <v>2012</v>
      </c>
      <c r="AD82" s="110">
        <v>714.14</v>
      </c>
      <c r="AE82" s="110">
        <v>8.6</v>
      </c>
      <c r="AF82" s="111">
        <v>222408</v>
      </c>
      <c r="AG82" s="111">
        <v>23875</v>
      </c>
      <c r="AH82" s="295"/>
      <c r="AI82" s="296"/>
      <c r="AJ82" s="79"/>
      <c r="AK82" s="79"/>
      <c r="AL82" s="79"/>
      <c r="AM82" s="79"/>
      <c r="AV82" s="79"/>
      <c r="AY82" s="79"/>
      <c r="AZ82" s="81"/>
    </row>
    <row r="83" spans="1:52" ht="15" x14ac:dyDescent="0.25">
      <c r="A83" s="121">
        <f t="shared" si="1"/>
        <v>78</v>
      </c>
      <c r="B83" s="122" t="s">
        <v>1361</v>
      </c>
      <c r="C83" s="121" t="s">
        <v>236</v>
      </c>
      <c r="D83" s="123" t="s">
        <v>674</v>
      </c>
      <c r="E83" s="124">
        <v>2355</v>
      </c>
      <c r="F83" s="125">
        <v>0</v>
      </c>
      <c r="G83" s="121" t="s">
        <v>963</v>
      </c>
      <c r="H83" s="124">
        <v>12.9</v>
      </c>
      <c r="I83" s="126">
        <v>6.16</v>
      </c>
      <c r="J83" s="127">
        <v>178400</v>
      </c>
      <c r="K83" s="128" t="s">
        <v>970</v>
      </c>
      <c r="L83" s="127">
        <v>5500</v>
      </c>
      <c r="M83" s="127" t="s">
        <v>989</v>
      </c>
      <c r="N83" s="127" t="s">
        <v>989</v>
      </c>
      <c r="O83" s="127" t="s">
        <v>989</v>
      </c>
      <c r="P83" s="127">
        <v>183900</v>
      </c>
      <c r="Q83" s="125">
        <v>0.3333333</v>
      </c>
      <c r="R83" s="127">
        <v>61299.99</v>
      </c>
      <c r="S83" s="129">
        <v>55547</v>
      </c>
      <c r="T83" s="84"/>
      <c r="U83" s="106"/>
      <c r="V83" s="107">
        <v>51164</v>
      </c>
      <c r="W83" s="108">
        <v>2053</v>
      </c>
      <c r="X83" s="108"/>
      <c r="Y83" s="108">
        <v>446842</v>
      </c>
      <c r="Z83" s="109" t="s">
        <v>995</v>
      </c>
      <c r="AA83" s="108" t="s">
        <v>1227</v>
      </c>
      <c r="AB83" s="108" t="s">
        <v>979</v>
      </c>
      <c r="AC83" s="108">
        <v>2012</v>
      </c>
      <c r="AD83" s="110">
        <v>711.32</v>
      </c>
      <c r="AE83" s="110">
        <v>6.5</v>
      </c>
      <c r="AF83" s="111">
        <v>244065</v>
      </c>
      <c r="AG83" s="111">
        <v>23875</v>
      </c>
      <c r="AH83" s="295"/>
      <c r="AI83" s="296"/>
      <c r="AJ83" s="79"/>
      <c r="AV83" s="79"/>
      <c r="AY83" s="79"/>
      <c r="AZ83" s="81"/>
    </row>
    <row r="84" spans="1:52" ht="15" x14ac:dyDescent="0.25">
      <c r="A84" s="121">
        <f t="shared" si="1"/>
        <v>79</v>
      </c>
      <c r="B84" s="122" t="s">
        <v>1361</v>
      </c>
      <c r="C84" s="121" t="s">
        <v>237</v>
      </c>
      <c r="D84" s="123" t="s">
        <v>675</v>
      </c>
      <c r="E84" s="124">
        <v>2385</v>
      </c>
      <c r="F84" s="125">
        <v>0</v>
      </c>
      <c r="G84" s="121" t="s">
        <v>963</v>
      </c>
      <c r="H84" s="124">
        <v>12.9</v>
      </c>
      <c r="I84" s="126">
        <v>2.3199999999999998</v>
      </c>
      <c r="J84" s="127">
        <v>37900</v>
      </c>
      <c r="K84" s="128" t="s">
        <v>970</v>
      </c>
      <c r="L84" s="127">
        <v>5500</v>
      </c>
      <c r="M84" s="127" t="s">
        <v>989</v>
      </c>
      <c r="N84" s="127" t="s">
        <v>989</v>
      </c>
      <c r="O84" s="127" t="s">
        <v>989</v>
      </c>
      <c r="P84" s="127">
        <v>43400</v>
      </c>
      <c r="Q84" s="125">
        <v>0.3333333</v>
      </c>
      <c r="R84" s="127">
        <v>14466.67</v>
      </c>
      <c r="S84" s="129">
        <v>53824</v>
      </c>
      <c r="T84" s="84"/>
      <c r="U84" s="106"/>
      <c r="V84" s="107">
        <v>49441</v>
      </c>
      <c r="W84" s="108">
        <v>2048</v>
      </c>
      <c r="X84" s="108"/>
      <c r="Y84" s="108">
        <v>445736</v>
      </c>
      <c r="Z84" s="109" t="s">
        <v>995</v>
      </c>
      <c r="AA84" s="108" t="s">
        <v>1228</v>
      </c>
      <c r="AB84" s="108" t="s">
        <v>979</v>
      </c>
      <c r="AC84" s="108">
        <v>2012</v>
      </c>
      <c r="AD84" s="110">
        <v>710.68</v>
      </c>
      <c r="AE84" s="110">
        <v>8.9</v>
      </c>
      <c r="AF84" s="111">
        <v>64971</v>
      </c>
      <c r="AG84" s="111">
        <v>23875</v>
      </c>
      <c r="AH84" s="295"/>
      <c r="AI84" s="296"/>
      <c r="AJ84" s="79"/>
      <c r="AV84" s="79"/>
      <c r="AY84" s="79"/>
      <c r="AZ84" s="81"/>
    </row>
    <row r="85" spans="1:52" ht="15" x14ac:dyDescent="0.25">
      <c r="A85" s="121">
        <f t="shared" si="1"/>
        <v>80</v>
      </c>
      <c r="B85" s="122" t="s">
        <v>1361</v>
      </c>
      <c r="C85" s="121" t="s">
        <v>238</v>
      </c>
      <c r="D85" s="123" t="s">
        <v>676</v>
      </c>
      <c r="E85" s="124">
        <v>2426</v>
      </c>
      <c r="F85" s="125">
        <v>0</v>
      </c>
      <c r="G85" s="121" t="s">
        <v>963</v>
      </c>
      <c r="H85" s="124">
        <v>13</v>
      </c>
      <c r="I85" s="126">
        <v>2.44</v>
      </c>
      <c r="J85" s="127">
        <v>39300</v>
      </c>
      <c r="K85" s="128" t="s">
        <v>970</v>
      </c>
      <c r="L85" s="127">
        <v>20500</v>
      </c>
      <c r="M85" s="127">
        <v>0</v>
      </c>
      <c r="N85" s="127">
        <v>0</v>
      </c>
      <c r="O85" s="127">
        <v>30800</v>
      </c>
      <c r="P85" s="127">
        <v>90600</v>
      </c>
      <c r="Q85" s="125" t="s">
        <v>1360</v>
      </c>
      <c r="R85" s="127">
        <v>84694.44</v>
      </c>
      <c r="S85" s="129">
        <v>59542</v>
      </c>
      <c r="T85" s="84"/>
      <c r="U85" s="106"/>
      <c r="V85" s="107">
        <v>55159</v>
      </c>
      <c r="W85" s="108">
        <v>2064</v>
      </c>
      <c r="X85" s="108">
        <v>2073</v>
      </c>
      <c r="Y85" s="108">
        <v>445735</v>
      </c>
      <c r="Z85" s="109" t="s">
        <v>995</v>
      </c>
      <c r="AA85" s="108" t="s">
        <v>1228</v>
      </c>
      <c r="AB85" s="108" t="s">
        <v>979</v>
      </c>
      <c r="AC85" s="108">
        <v>2012</v>
      </c>
      <c r="AD85" s="110">
        <v>709.85</v>
      </c>
      <c r="AE85" s="110">
        <v>8.6999999999999993</v>
      </c>
      <c r="AF85" s="111">
        <v>64971</v>
      </c>
      <c r="AG85" s="111">
        <v>23875</v>
      </c>
      <c r="AH85" s="295"/>
      <c r="AI85" s="296"/>
      <c r="AJ85" s="79"/>
      <c r="AK85" s="79"/>
      <c r="AL85" s="79"/>
      <c r="AM85" s="79"/>
      <c r="AV85" s="79"/>
      <c r="AY85" s="79"/>
      <c r="AZ85" s="81"/>
    </row>
    <row r="86" spans="1:52" ht="21" x14ac:dyDescent="0.25">
      <c r="A86" s="112">
        <f t="shared" si="1"/>
        <v>81</v>
      </c>
      <c r="B86" s="113" t="s">
        <v>1361</v>
      </c>
      <c r="C86" s="112" t="s">
        <v>239</v>
      </c>
      <c r="D86" s="114" t="s">
        <v>677</v>
      </c>
      <c r="E86" s="115">
        <v>952</v>
      </c>
      <c r="F86" s="116">
        <v>0</v>
      </c>
      <c r="G86" s="112"/>
      <c r="H86" s="115">
        <v>28.2</v>
      </c>
      <c r="I86" s="117">
        <v>1.1100000000000001</v>
      </c>
      <c r="J86" s="118">
        <v>20900</v>
      </c>
      <c r="K86" s="119" t="s">
        <v>972</v>
      </c>
      <c r="L86" s="118">
        <v>14500</v>
      </c>
      <c r="M86" s="118">
        <v>0</v>
      </c>
      <c r="N86" s="118">
        <v>0</v>
      </c>
      <c r="O86" s="118">
        <v>30800</v>
      </c>
      <c r="P86" s="118">
        <v>66200</v>
      </c>
      <c r="Q86" s="116">
        <v>1</v>
      </c>
      <c r="R86" s="118">
        <v>66200</v>
      </c>
      <c r="S86" s="120">
        <v>46599</v>
      </c>
      <c r="T86" s="84"/>
      <c r="U86" s="106">
        <v>2027</v>
      </c>
      <c r="V86" s="107">
        <v>42216</v>
      </c>
      <c r="W86" s="108">
        <v>2028</v>
      </c>
      <c r="X86" s="108">
        <v>2037</v>
      </c>
      <c r="Y86" s="108">
        <v>198806</v>
      </c>
      <c r="Z86" s="109" t="s">
        <v>991</v>
      </c>
      <c r="AA86" s="108" t="s">
        <v>1229</v>
      </c>
      <c r="AB86" s="108" t="s">
        <v>979</v>
      </c>
      <c r="AC86" s="108">
        <v>1997</v>
      </c>
      <c r="AD86" s="110">
        <v>952</v>
      </c>
      <c r="AE86" s="110"/>
      <c r="AF86" s="111">
        <v>30665</v>
      </c>
      <c r="AG86" s="111">
        <v>23875</v>
      </c>
      <c r="AH86" s="295"/>
      <c r="AI86" s="296"/>
      <c r="AJ86" s="79"/>
      <c r="AK86" s="79"/>
      <c r="AL86" s="79"/>
      <c r="AM86" s="79"/>
      <c r="AV86" s="79"/>
      <c r="AY86" s="79"/>
      <c r="AZ86" s="81"/>
    </row>
    <row r="87" spans="1:52" ht="15" x14ac:dyDescent="0.25">
      <c r="A87" s="112">
        <f t="shared" si="1"/>
        <v>82</v>
      </c>
      <c r="B87" s="113" t="s">
        <v>1361</v>
      </c>
      <c r="C87" s="112" t="s">
        <v>240</v>
      </c>
      <c r="D87" s="114" t="s">
        <v>678</v>
      </c>
      <c r="E87" s="115">
        <v>1691</v>
      </c>
      <c r="F87" s="116">
        <v>0</v>
      </c>
      <c r="G87" s="112" t="s">
        <v>963</v>
      </c>
      <c r="H87" s="115">
        <v>8.6</v>
      </c>
      <c r="I87" s="117">
        <v>6.25</v>
      </c>
      <c r="J87" s="118">
        <v>180000</v>
      </c>
      <c r="K87" s="119" t="s">
        <v>970</v>
      </c>
      <c r="L87" s="118">
        <v>5500</v>
      </c>
      <c r="M87" s="118" t="s">
        <v>989</v>
      </c>
      <c r="N87" s="118" t="s">
        <v>989</v>
      </c>
      <c r="O87" s="118" t="s">
        <v>989</v>
      </c>
      <c r="P87" s="118">
        <v>185500</v>
      </c>
      <c r="Q87" s="116">
        <v>1</v>
      </c>
      <c r="R87" s="118">
        <v>185500</v>
      </c>
      <c r="S87" s="120">
        <v>51414</v>
      </c>
      <c r="T87" s="84"/>
      <c r="U87" s="106"/>
      <c r="V87" s="107">
        <v>47031</v>
      </c>
      <c r="W87" s="108">
        <v>2041</v>
      </c>
      <c r="X87" s="108"/>
      <c r="Y87" s="108">
        <v>480139</v>
      </c>
      <c r="Z87" s="109" t="s">
        <v>991</v>
      </c>
      <c r="AA87" s="108" t="s">
        <v>1192</v>
      </c>
      <c r="AB87" s="108" t="s">
        <v>979</v>
      </c>
      <c r="AC87" s="108">
        <v>2016</v>
      </c>
      <c r="AD87" s="110">
        <v>716.83</v>
      </c>
      <c r="AE87" s="110">
        <v>1.9</v>
      </c>
      <c r="AF87" s="111">
        <v>200751</v>
      </c>
      <c r="AG87" s="111">
        <v>2387.5</v>
      </c>
      <c r="AH87" s="295"/>
      <c r="AI87" s="296"/>
      <c r="AJ87" s="79"/>
      <c r="AV87" s="79"/>
      <c r="AY87" s="79"/>
      <c r="AZ87" s="81"/>
    </row>
    <row r="88" spans="1:52" ht="15" x14ac:dyDescent="0.25">
      <c r="A88" s="112">
        <f t="shared" si="1"/>
        <v>83</v>
      </c>
      <c r="B88" s="113" t="s">
        <v>1361</v>
      </c>
      <c r="C88" s="112" t="s">
        <v>241</v>
      </c>
      <c r="D88" s="114" t="s">
        <v>679</v>
      </c>
      <c r="E88" s="115">
        <v>1772</v>
      </c>
      <c r="F88" s="116">
        <v>0</v>
      </c>
      <c r="G88" s="112" t="s">
        <v>963</v>
      </c>
      <c r="H88" s="115">
        <v>8.5</v>
      </c>
      <c r="I88" s="117">
        <v>6.3000000000000007</v>
      </c>
      <c r="J88" s="118">
        <v>181700</v>
      </c>
      <c r="K88" s="119" t="s">
        <v>970</v>
      </c>
      <c r="L88" s="118">
        <v>5500</v>
      </c>
      <c r="M88" s="118" t="s">
        <v>989</v>
      </c>
      <c r="N88" s="118" t="s">
        <v>989</v>
      </c>
      <c r="O88" s="118" t="s">
        <v>989</v>
      </c>
      <c r="P88" s="118">
        <v>187200</v>
      </c>
      <c r="Q88" s="116">
        <v>1</v>
      </c>
      <c r="R88" s="118">
        <v>187200</v>
      </c>
      <c r="S88" s="120">
        <v>52055</v>
      </c>
      <c r="T88" s="84"/>
      <c r="U88" s="106"/>
      <c r="V88" s="107">
        <v>47672</v>
      </c>
      <c r="W88" s="108">
        <v>2043</v>
      </c>
      <c r="X88" s="108"/>
      <c r="Y88" s="108">
        <v>480143</v>
      </c>
      <c r="Z88" s="109" t="s">
        <v>991</v>
      </c>
      <c r="AA88" s="108" t="s">
        <v>1192</v>
      </c>
      <c r="AB88" s="108" t="s">
        <v>979</v>
      </c>
      <c r="AC88" s="108">
        <v>2016</v>
      </c>
      <c r="AD88" s="110">
        <v>722.87</v>
      </c>
      <c r="AE88" s="110">
        <v>2.2000000000000002</v>
      </c>
      <c r="AF88" s="111">
        <v>200751</v>
      </c>
      <c r="AG88" s="111">
        <v>2387.5</v>
      </c>
      <c r="AH88" s="295"/>
      <c r="AI88" s="296"/>
      <c r="AJ88" s="79"/>
      <c r="AV88" s="79"/>
      <c r="AY88" s="79"/>
      <c r="AZ88" s="81"/>
    </row>
    <row r="89" spans="1:52" ht="15" x14ac:dyDescent="0.25">
      <c r="A89" s="112">
        <f t="shared" si="1"/>
        <v>84</v>
      </c>
      <c r="B89" s="113" t="s">
        <v>1361</v>
      </c>
      <c r="C89" s="112" t="s">
        <v>242</v>
      </c>
      <c r="D89" s="114" t="s">
        <v>680</v>
      </c>
      <c r="E89" s="115">
        <v>1735</v>
      </c>
      <c r="F89" s="116">
        <v>0</v>
      </c>
      <c r="G89" s="112" t="s">
        <v>963</v>
      </c>
      <c r="H89" s="115">
        <v>8.6999999999999993</v>
      </c>
      <c r="I89" s="117">
        <v>5.8999999999999995</v>
      </c>
      <c r="J89" s="118">
        <v>175000</v>
      </c>
      <c r="K89" s="119" t="s">
        <v>970</v>
      </c>
      <c r="L89" s="118">
        <v>5500</v>
      </c>
      <c r="M89" s="118" t="s">
        <v>989</v>
      </c>
      <c r="N89" s="118" t="s">
        <v>989</v>
      </c>
      <c r="O89" s="118" t="s">
        <v>989</v>
      </c>
      <c r="P89" s="118">
        <v>180500</v>
      </c>
      <c r="Q89" s="116">
        <v>1</v>
      </c>
      <c r="R89" s="118">
        <v>180500</v>
      </c>
      <c r="S89" s="120">
        <v>60826</v>
      </c>
      <c r="T89" s="84"/>
      <c r="U89" s="106"/>
      <c r="V89" s="107">
        <v>56443</v>
      </c>
      <c r="W89" s="108">
        <v>2067</v>
      </c>
      <c r="X89" s="108"/>
      <c r="Y89" s="108">
        <v>480264</v>
      </c>
      <c r="Z89" s="109" t="s">
        <v>991</v>
      </c>
      <c r="AA89" s="108" t="s">
        <v>1230</v>
      </c>
      <c r="AB89" s="108" t="s">
        <v>979</v>
      </c>
      <c r="AC89" s="108">
        <v>2016</v>
      </c>
      <c r="AD89" s="110">
        <v>722.26</v>
      </c>
      <c r="AE89" s="110">
        <v>3.4</v>
      </c>
      <c r="AF89" s="111">
        <v>200751</v>
      </c>
      <c r="AG89" s="111">
        <v>23875</v>
      </c>
      <c r="AH89" s="295"/>
      <c r="AI89" s="296"/>
      <c r="AJ89" s="79"/>
      <c r="AV89" s="79"/>
      <c r="AY89" s="79"/>
      <c r="AZ89" s="81"/>
    </row>
    <row r="90" spans="1:52" ht="15" x14ac:dyDescent="0.25">
      <c r="A90" s="112">
        <f t="shared" si="1"/>
        <v>85</v>
      </c>
      <c r="B90" s="113" t="s">
        <v>1361</v>
      </c>
      <c r="C90" s="112" t="s">
        <v>243</v>
      </c>
      <c r="D90" s="114" t="s">
        <v>681</v>
      </c>
      <c r="E90" s="115">
        <v>1724</v>
      </c>
      <c r="F90" s="116">
        <v>0</v>
      </c>
      <c r="G90" s="112" t="s">
        <v>963</v>
      </c>
      <c r="H90" s="115">
        <v>8.6999999999999993</v>
      </c>
      <c r="I90" s="117">
        <v>5.91</v>
      </c>
      <c r="J90" s="118">
        <v>175000</v>
      </c>
      <c r="K90" s="119" t="s">
        <v>970</v>
      </c>
      <c r="L90" s="118">
        <v>20500</v>
      </c>
      <c r="M90" s="118">
        <v>0</v>
      </c>
      <c r="N90" s="118">
        <v>0</v>
      </c>
      <c r="O90" s="118">
        <v>48200</v>
      </c>
      <c r="P90" s="118">
        <v>243700</v>
      </c>
      <c r="Q90" s="116">
        <v>1</v>
      </c>
      <c r="R90" s="118">
        <v>243700</v>
      </c>
      <c r="S90" s="120">
        <v>61509</v>
      </c>
      <c r="T90" s="84"/>
      <c r="U90" s="106"/>
      <c r="V90" s="107">
        <v>57126</v>
      </c>
      <c r="W90" s="108">
        <v>2069</v>
      </c>
      <c r="X90" s="108">
        <v>2078</v>
      </c>
      <c r="Y90" s="108">
        <v>480266</v>
      </c>
      <c r="Z90" s="109" t="s">
        <v>991</v>
      </c>
      <c r="AA90" s="108" t="s">
        <v>1230</v>
      </c>
      <c r="AB90" s="108" t="s">
        <v>979</v>
      </c>
      <c r="AC90" s="108">
        <v>2016</v>
      </c>
      <c r="AD90" s="110">
        <v>724.62</v>
      </c>
      <c r="AE90" s="110">
        <v>4</v>
      </c>
      <c r="AF90" s="111">
        <v>200751</v>
      </c>
      <c r="AG90" s="111">
        <v>2387.5</v>
      </c>
      <c r="AH90" s="295"/>
      <c r="AI90" s="296"/>
      <c r="AJ90" s="79"/>
      <c r="AK90" s="79"/>
      <c r="AL90" s="79"/>
      <c r="AM90" s="79"/>
      <c r="AV90" s="79"/>
      <c r="AY90" s="79"/>
      <c r="AZ90" s="81"/>
    </row>
    <row r="91" spans="1:52" ht="15" x14ac:dyDescent="0.25">
      <c r="A91" s="112">
        <f t="shared" si="1"/>
        <v>86</v>
      </c>
      <c r="B91" s="113" t="s">
        <v>1361</v>
      </c>
      <c r="C91" s="112" t="s">
        <v>244</v>
      </c>
      <c r="D91" s="114" t="s">
        <v>682</v>
      </c>
      <c r="E91" s="115">
        <v>1783</v>
      </c>
      <c r="F91" s="116">
        <v>0</v>
      </c>
      <c r="G91" s="112" t="s">
        <v>963</v>
      </c>
      <c r="H91" s="115">
        <v>8.6999999999999993</v>
      </c>
      <c r="I91" s="117">
        <v>5.9899999999999993</v>
      </c>
      <c r="J91" s="118">
        <v>175200</v>
      </c>
      <c r="K91" s="119" t="s">
        <v>970</v>
      </c>
      <c r="L91" s="118">
        <v>5500</v>
      </c>
      <c r="M91" s="118" t="s">
        <v>989</v>
      </c>
      <c r="N91" s="118" t="s">
        <v>989</v>
      </c>
      <c r="O91" s="118" t="s">
        <v>989</v>
      </c>
      <c r="P91" s="118">
        <v>180700</v>
      </c>
      <c r="Q91" s="116">
        <v>1</v>
      </c>
      <c r="R91" s="118">
        <v>180700</v>
      </c>
      <c r="S91" s="120">
        <v>59197</v>
      </c>
      <c r="T91" s="84"/>
      <c r="U91" s="106"/>
      <c r="V91" s="107">
        <v>54814</v>
      </c>
      <c r="W91" s="108">
        <v>2063</v>
      </c>
      <c r="X91" s="108"/>
      <c r="Y91" s="108">
        <v>480268</v>
      </c>
      <c r="Z91" s="109" t="s">
        <v>991</v>
      </c>
      <c r="AA91" s="108" t="s">
        <v>1230</v>
      </c>
      <c r="AB91" s="108" t="s">
        <v>979</v>
      </c>
      <c r="AC91" s="108">
        <v>2016</v>
      </c>
      <c r="AD91" s="110">
        <v>726.09</v>
      </c>
      <c r="AE91" s="110">
        <v>2.6</v>
      </c>
      <c r="AF91" s="111">
        <v>200751</v>
      </c>
      <c r="AG91" s="111">
        <v>2387.5</v>
      </c>
      <c r="AH91" s="295"/>
      <c r="AI91" s="296"/>
      <c r="AJ91" s="79"/>
      <c r="AV91" s="79"/>
      <c r="AY91" s="79"/>
      <c r="AZ91" s="81"/>
    </row>
    <row r="92" spans="1:52" ht="21" x14ac:dyDescent="0.25">
      <c r="A92" s="112">
        <f t="shared" si="1"/>
        <v>87</v>
      </c>
      <c r="B92" s="113" t="s">
        <v>1361</v>
      </c>
      <c r="C92" s="112" t="s">
        <v>245</v>
      </c>
      <c r="D92" s="114" t="s">
        <v>683</v>
      </c>
      <c r="E92" s="115">
        <v>1898</v>
      </c>
      <c r="F92" s="116">
        <v>0</v>
      </c>
      <c r="G92" s="112" t="s">
        <v>963</v>
      </c>
      <c r="H92" s="115">
        <v>8.6999999999999993</v>
      </c>
      <c r="I92" s="117">
        <v>6.22</v>
      </c>
      <c r="J92" s="118">
        <v>179900</v>
      </c>
      <c r="K92" s="119" t="s">
        <v>970</v>
      </c>
      <c r="L92" s="118">
        <v>5500</v>
      </c>
      <c r="M92" s="118" t="s">
        <v>989</v>
      </c>
      <c r="N92" s="118" t="s">
        <v>989</v>
      </c>
      <c r="O92" s="118" t="s">
        <v>989</v>
      </c>
      <c r="P92" s="118">
        <v>185400</v>
      </c>
      <c r="Q92" s="116">
        <v>1</v>
      </c>
      <c r="R92" s="118">
        <v>185400</v>
      </c>
      <c r="S92" s="120">
        <v>49705</v>
      </c>
      <c r="T92" s="84"/>
      <c r="U92" s="106">
        <v>2036</v>
      </c>
      <c r="V92" s="107">
        <v>45322</v>
      </c>
      <c r="W92" s="108">
        <v>2037</v>
      </c>
      <c r="X92" s="108"/>
      <c r="Y92" s="108">
        <v>480270</v>
      </c>
      <c r="Z92" s="109" t="s">
        <v>991</v>
      </c>
      <c r="AA92" s="108" t="s">
        <v>1230</v>
      </c>
      <c r="AB92" s="108" t="s">
        <v>979</v>
      </c>
      <c r="AC92" s="108">
        <v>2016</v>
      </c>
      <c r="AD92" s="110">
        <v>724.14</v>
      </c>
      <c r="AE92" s="110"/>
      <c r="AF92" s="111">
        <v>200751</v>
      </c>
      <c r="AG92" s="111">
        <v>2387.5</v>
      </c>
      <c r="AH92" s="295"/>
      <c r="AI92" s="296"/>
      <c r="AJ92" s="79"/>
      <c r="AV92" s="79"/>
      <c r="AY92" s="79"/>
      <c r="AZ92" s="81"/>
    </row>
    <row r="93" spans="1:52" ht="21" x14ac:dyDescent="0.25">
      <c r="A93" s="112">
        <f t="shared" si="1"/>
        <v>88</v>
      </c>
      <c r="B93" s="113" t="s">
        <v>1361</v>
      </c>
      <c r="C93" s="112" t="s">
        <v>246</v>
      </c>
      <c r="D93" s="114" t="s">
        <v>684</v>
      </c>
      <c r="E93" s="115">
        <v>970</v>
      </c>
      <c r="F93" s="116"/>
      <c r="G93" s="112"/>
      <c r="H93" s="115">
        <v>31.4</v>
      </c>
      <c r="I93" s="117">
        <v>1.76</v>
      </c>
      <c r="J93" s="118">
        <v>32000</v>
      </c>
      <c r="K93" s="119" t="s">
        <v>972</v>
      </c>
      <c r="L93" s="118">
        <v>14500</v>
      </c>
      <c r="M93" s="118">
        <v>13000</v>
      </c>
      <c r="N93" s="118">
        <v>0</v>
      </c>
      <c r="O93" s="118">
        <v>37500</v>
      </c>
      <c r="P93" s="118">
        <v>97000</v>
      </c>
      <c r="Q93" s="116">
        <v>1</v>
      </c>
      <c r="R93" s="118">
        <v>97000</v>
      </c>
      <c r="S93" s="120">
        <v>46752</v>
      </c>
      <c r="T93" s="84"/>
      <c r="U93" s="106" t="s">
        <v>987</v>
      </c>
      <c r="V93" s="107">
        <v>40847</v>
      </c>
      <c r="W93" s="108">
        <v>2028</v>
      </c>
      <c r="X93" s="108">
        <v>2037</v>
      </c>
      <c r="Y93" s="108">
        <v>162583</v>
      </c>
      <c r="Z93" s="109" t="s">
        <v>991</v>
      </c>
      <c r="AA93" s="108" t="s">
        <v>1231</v>
      </c>
      <c r="AB93" s="108" t="s">
        <v>979</v>
      </c>
      <c r="AC93" s="108">
        <v>1994</v>
      </c>
      <c r="AD93" s="110">
        <v>970</v>
      </c>
      <c r="AE93" s="110"/>
      <c r="AF93" s="111">
        <v>30665</v>
      </c>
      <c r="AG93" s="111">
        <v>23875</v>
      </c>
      <c r="AH93" s="295"/>
      <c r="AI93" s="296"/>
      <c r="AJ93" s="79"/>
      <c r="AK93" s="79"/>
      <c r="AL93" s="79"/>
      <c r="AM93" s="79"/>
      <c r="AV93" s="79"/>
      <c r="AY93" s="79"/>
      <c r="AZ93" s="81"/>
    </row>
    <row r="94" spans="1:52" ht="21" x14ac:dyDescent="0.25">
      <c r="A94" s="112">
        <f t="shared" si="1"/>
        <v>89</v>
      </c>
      <c r="B94" s="113" t="s">
        <v>1361</v>
      </c>
      <c r="C94" s="112" t="s">
        <v>247</v>
      </c>
      <c r="D94" s="114" t="s">
        <v>685</v>
      </c>
      <c r="E94" s="115">
        <v>1692</v>
      </c>
      <c r="F94" s="116">
        <v>0</v>
      </c>
      <c r="G94" s="112" t="s">
        <v>963</v>
      </c>
      <c r="H94" s="115">
        <v>8.6</v>
      </c>
      <c r="I94" s="117">
        <v>6.34</v>
      </c>
      <c r="J94" s="118">
        <v>181800</v>
      </c>
      <c r="K94" s="119" t="s">
        <v>970</v>
      </c>
      <c r="L94" s="118">
        <v>5500</v>
      </c>
      <c r="M94" s="118" t="s">
        <v>989</v>
      </c>
      <c r="N94" s="118" t="s">
        <v>989</v>
      </c>
      <c r="O94" s="118" t="s">
        <v>989</v>
      </c>
      <c r="P94" s="118">
        <v>187300</v>
      </c>
      <c r="Q94" s="116">
        <v>1</v>
      </c>
      <c r="R94" s="118">
        <v>187300</v>
      </c>
      <c r="S94" s="120">
        <v>49826</v>
      </c>
      <c r="T94" s="84"/>
      <c r="U94" s="106">
        <v>2036</v>
      </c>
      <c r="V94" s="107">
        <v>45443</v>
      </c>
      <c r="W94" s="108">
        <v>2037</v>
      </c>
      <c r="X94" s="108"/>
      <c r="Y94" s="108">
        <v>480137</v>
      </c>
      <c r="Z94" s="109" t="s">
        <v>991</v>
      </c>
      <c r="AA94" s="108" t="s">
        <v>1232</v>
      </c>
      <c r="AB94" s="108" t="s">
        <v>979</v>
      </c>
      <c r="AC94" s="108">
        <v>2016</v>
      </c>
      <c r="AD94" s="110">
        <v>716.32</v>
      </c>
      <c r="AE94" s="110"/>
      <c r="AF94" s="111">
        <v>200751</v>
      </c>
      <c r="AG94" s="111">
        <v>23875</v>
      </c>
      <c r="AH94" s="295"/>
      <c r="AI94" s="296"/>
      <c r="AJ94" s="79"/>
      <c r="AV94" s="79"/>
      <c r="AY94" s="79"/>
      <c r="AZ94" s="81"/>
    </row>
    <row r="95" spans="1:52" ht="15" x14ac:dyDescent="0.25">
      <c r="A95" s="112">
        <f t="shared" si="1"/>
        <v>90</v>
      </c>
      <c r="B95" s="113" t="s">
        <v>1361</v>
      </c>
      <c r="C95" s="112" t="s">
        <v>248</v>
      </c>
      <c r="D95" s="114" t="s">
        <v>686</v>
      </c>
      <c r="E95" s="115">
        <v>1746</v>
      </c>
      <c r="F95" s="116">
        <v>0</v>
      </c>
      <c r="G95" s="112" t="s">
        <v>963</v>
      </c>
      <c r="H95" s="115">
        <v>8.6</v>
      </c>
      <c r="I95" s="117">
        <v>6.3100000000000005</v>
      </c>
      <c r="J95" s="118">
        <v>181700</v>
      </c>
      <c r="K95" s="119" t="s">
        <v>970</v>
      </c>
      <c r="L95" s="118">
        <v>5500</v>
      </c>
      <c r="M95" s="118" t="s">
        <v>989</v>
      </c>
      <c r="N95" s="118" t="s">
        <v>989</v>
      </c>
      <c r="O95" s="118" t="s">
        <v>989</v>
      </c>
      <c r="P95" s="118">
        <v>187200</v>
      </c>
      <c r="Q95" s="116">
        <v>1</v>
      </c>
      <c r="R95" s="118">
        <v>187200</v>
      </c>
      <c r="S95" s="120">
        <v>53782</v>
      </c>
      <c r="T95" s="84"/>
      <c r="U95" s="106"/>
      <c r="V95" s="107">
        <v>49399</v>
      </c>
      <c r="W95" s="108">
        <v>2048</v>
      </c>
      <c r="X95" s="108"/>
      <c r="Y95" s="108">
        <v>480141</v>
      </c>
      <c r="Z95" s="109" t="s">
        <v>991</v>
      </c>
      <c r="AA95" s="108" t="s">
        <v>1232</v>
      </c>
      <c r="AB95" s="108" t="s">
        <v>979</v>
      </c>
      <c r="AC95" s="108">
        <v>2016</v>
      </c>
      <c r="AD95" s="110">
        <v>717.29</v>
      </c>
      <c r="AE95" s="110">
        <v>3.5</v>
      </c>
      <c r="AF95" s="111">
        <v>200751</v>
      </c>
      <c r="AG95" s="111">
        <v>2387.5</v>
      </c>
      <c r="AH95" s="295"/>
      <c r="AI95" s="296"/>
      <c r="AJ95" s="79"/>
      <c r="AV95" s="79"/>
      <c r="AY95" s="79"/>
      <c r="AZ95" s="81"/>
    </row>
    <row r="96" spans="1:52" ht="15" x14ac:dyDescent="0.25">
      <c r="A96" s="112">
        <f t="shared" si="1"/>
        <v>91</v>
      </c>
      <c r="B96" s="113" t="s">
        <v>1361</v>
      </c>
      <c r="C96" s="112" t="s">
        <v>249</v>
      </c>
      <c r="D96" s="114" t="s">
        <v>687</v>
      </c>
      <c r="E96" s="115">
        <v>1599</v>
      </c>
      <c r="F96" s="116">
        <v>0</v>
      </c>
      <c r="G96" s="112" t="s">
        <v>963</v>
      </c>
      <c r="H96" s="115">
        <v>8.6</v>
      </c>
      <c r="I96" s="117">
        <v>6.06</v>
      </c>
      <c r="J96" s="118">
        <v>176600</v>
      </c>
      <c r="K96" s="119" t="s">
        <v>970</v>
      </c>
      <c r="L96" s="118">
        <v>5500</v>
      </c>
      <c r="M96" s="118" t="s">
        <v>989</v>
      </c>
      <c r="N96" s="118" t="s">
        <v>989</v>
      </c>
      <c r="O96" s="118" t="s">
        <v>989</v>
      </c>
      <c r="P96" s="118">
        <v>182100</v>
      </c>
      <c r="Q96" s="116">
        <v>1</v>
      </c>
      <c r="R96" s="118">
        <v>182100</v>
      </c>
      <c r="S96" s="120">
        <v>60840</v>
      </c>
      <c r="T96" s="84"/>
      <c r="U96" s="106"/>
      <c r="V96" s="107">
        <v>56457</v>
      </c>
      <c r="W96" s="108">
        <v>2067</v>
      </c>
      <c r="X96" s="108"/>
      <c r="Y96" s="108">
        <v>480265</v>
      </c>
      <c r="Z96" s="109" t="s">
        <v>991</v>
      </c>
      <c r="AA96" s="108" t="s">
        <v>1230</v>
      </c>
      <c r="AB96" s="108" t="s">
        <v>979</v>
      </c>
      <c r="AC96" s="108">
        <v>2016</v>
      </c>
      <c r="AD96" s="110">
        <v>716.2</v>
      </c>
      <c r="AE96" s="110">
        <v>3.8</v>
      </c>
      <c r="AF96" s="111">
        <v>200751</v>
      </c>
      <c r="AG96" s="111">
        <v>2387.5</v>
      </c>
      <c r="AH96" s="295"/>
      <c r="AI96" s="296"/>
      <c r="AJ96" s="79"/>
      <c r="AV96" s="79"/>
      <c r="AY96" s="79"/>
      <c r="AZ96" s="81"/>
    </row>
    <row r="97" spans="1:52" ht="15" x14ac:dyDescent="0.25">
      <c r="A97" s="112">
        <f t="shared" si="1"/>
        <v>92</v>
      </c>
      <c r="B97" s="113" t="s">
        <v>1361</v>
      </c>
      <c r="C97" s="112" t="s">
        <v>250</v>
      </c>
      <c r="D97" s="114" t="s">
        <v>688</v>
      </c>
      <c r="E97" s="115">
        <v>1547</v>
      </c>
      <c r="F97" s="116">
        <v>0</v>
      </c>
      <c r="G97" s="112" t="s">
        <v>963</v>
      </c>
      <c r="H97" s="115">
        <v>8.6</v>
      </c>
      <c r="I97" s="117">
        <v>5.91</v>
      </c>
      <c r="J97" s="118">
        <v>175000</v>
      </c>
      <c r="K97" s="119" t="s">
        <v>970</v>
      </c>
      <c r="L97" s="118">
        <v>5500</v>
      </c>
      <c r="M97" s="118" t="s">
        <v>989</v>
      </c>
      <c r="N97" s="118" t="s">
        <v>989</v>
      </c>
      <c r="O97" s="118" t="s">
        <v>989</v>
      </c>
      <c r="P97" s="118">
        <v>180500</v>
      </c>
      <c r="Q97" s="116">
        <v>1</v>
      </c>
      <c r="R97" s="118">
        <v>180500</v>
      </c>
      <c r="S97" s="120">
        <v>60350</v>
      </c>
      <c r="T97" s="84"/>
      <c r="U97" s="106"/>
      <c r="V97" s="107">
        <v>55967</v>
      </c>
      <c r="W97" s="108">
        <v>2066</v>
      </c>
      <c r="X97" s="108"/>
      <c r="Y97" s="108">
        <v>480267</v>
      </c>
      <c r="Z97" s="109" t="s">
        <v>991</v>
      </c>
      <c r="AA97" s="108" t="s">
        <v>1230</v>
      </c>
      <c r="AB97" s="108" t="s">
        <v>979</v>
      </c>
      <c r="AC97" s="108">
        <v>2016</v>
      </c>
      <c r="AD97" s="110">
        <v>716.03</v>
      </c>
      <c r="AE97" s="110">
        <v>3.5</v>
      </c>
      <c r="AF97" s="111">
        <v>200751</v>
      </c>
      <c r="AG97" s="111">
        <v>2387.5</v>
      </c>
      <c r="AH97" s="295"/>
      <c r="AI97" s="296"/>
      <c r="AJ97" s="79"/>
      <c r="AV97" s="79"/>
      <c r="AY97" s="79"/>
      <c r="AZ97" s="81"/>
    </row>
    <row r="98" spans="1:52" ht="15" x14ac:dyDescent="0.25">
      <c r="A98" s="112">
        <f t="shared" si="1"/>
        <v>93</v>
      </c>
      <c r="B98" s="113" t="s">
        <v>1361</v>
      </c>
      <c r="C98" s="112" t="s">
        <v>251</v>
      </c>
      <c r="D98" s="114" t="s">
        <v>689</v>
      </c>
      <c r="E98" s="115">
        <v>1599</v>
      </c>
      <c r="F98" s="116">
        <v>0</v>
      </c>
      <c r="G98" s="112" t="s">
        <v>963</v>
      </c>
      <c r="H98" s="115">
        <v>8.6</v>
      </c>
      <c r="I98" s="117">
        <v>6.17</v>
      </c>
      <c r="J98" s="118">
        <v>178500</v>
      </c>
      <c r="K98" s="119" t="s">
        <v>970</v>
      </c>
      <c r="L98" s="118">
        <v>5500</v>
      </c>
      <c r="M98" s="118" t="s">
        <v>989</v>
      </c>
      <c r="N98" s="118" t="s">
        <v>989</v>
      </c>
      <c r="O98" s="118" t="s">
        <v>989</v>
      </c>
      <c r="P98" s="118">
        <v>184000</v>
      </c>
      <c r="Q98" s="116">
        <v>1</v>
      </c>
      <c r="R98" s="118">
        <v>184000</v>
      </c>
      <c r="S98" s="120">
        <v>50553</v>
      </c>
      <c r="T98" s="84"/>
      <c r="U98" s="106"/>
      <c r="V98" s="107">
        <v>46170</v>
      </c>
      <c r="W98" s="108">
        <v>2039</v>
      </c>
      <c r="X98" s="108"/>
      <c r="Y98" s="108">
        <v>480889</v>
      </c>
      <c r="Z98" s="109" t="s">
        <v>991</v>
      </c>
      <c r="AA98" s="108" t="s">
        <v>1233</v>
      </c>
      <c r="AB98" s="108" t="s">
        <v>979</v>
      </c>
      <c r="AC98" s="108">
        <v>2016</v>
      </c>
      <c r="AD98" s="110">
        <v>717.27</v>
      </c>
      <c r="AE98" s="110">
        <v>1.9</v>
      </c>
      <c r="AF98" s="111">
        <v>200751</v>
      </c>
      <c r="AG98" s="111">
        <v>23875</v>
      </c>
      <c r="AH98" s="295"/>
      <c r="AI98" s="296"/>
      <c r="AJ98" s="79"/>
      <c r="AV98" s="79"/>
      <c r="AY98" s="79"/>
      <c r="AZ98" s="81"/>
    </row>
    <row r="99" spans="1:52" ht="15" x14ac:dyDescent="0.25">
      <c r="A99" s="112">
        <f t="shared" si="1"/>
        <v>94</v>
      </c>
      <c r="B99" s="113" t="s">
        <v>1361</v>
      </c>
      <c r="C99" s="112" t="s">
        <v>252</v>
      </c>
      <c r="D99" s="114" t="s">
        <v>690</v>
      </c>
      <c r="E99" s="115">
        <v>1401</v>
      </c>
      <c r="F99" s="116">
        <v>0</v>
      </c>
      <c r="G99" s="112" t="s">
        <v>963</v>
      </c>
      <c r="H99" s="115">
        <v>8.6</v>
      </c>
      <c r="I99" s="117">
        <v>6.0699999999999994</v>
      </c>
      <c r="J99" s="118">
        <v>176600</v>
      </c>
      <c r="K99" s="119" t="s">
        <v>970</v>
      </c>
      <c r="L99" s="118">
        <v>5500</v>
      </c>
      <c r="M99" s="118" t="s">
        <v>989</v>
      </c>
      <c r="N99" s="118" t="s">
        <v>989</v>
      </c>
      <c r="O99" s="118" t="s">
        <v>989</v>
      </c>
      <c r="P99" s="118">
        <v>182100</v>
      </c>
      <c r="Q99" s="116">
        <v>1</v>
      </c>
      <c r="R99" s="118">
        <v>182100</v>
      </c>
      <c r="S99" s="120">
        <v>51004</v>
      </c>
      <c r="T99" s="84"/>
      <c r="U99" s="106"/>
      <c r="V99" s="107">
        <v>46621</v>
      </c>
      <c r="W99" s="108">
        <v>2040</v>
      </c>
      <c r="X99" s="108"/>
      <c r="Y99" s="108">
        <v>480891</v>
      </c>
      <c r="Z99" s="109" t="s">
        <v>991</v>
      </c>
      <c r="AA99" s="108" t="s">
        <v>1233</v>
      </c>
      <c r="AB99" s="108" t="s">
        <v>979</v>
      </c>
      <c r="AC99" s="108">
        <v>2016</v>
      </c>
      <c r="AD99" s="110">
        <v>714.03</v>
      </c>
      <c r="AE99" s="110">
        <v>1.8</v>
      </c>
      <c r="AF99" s="111">
        <v>200751</v>
      </c>
      <c r="AG99" s="111">
        <v>2387.5</v>
      </c>
      <c r="AH99" s="295"/>
      <c r="AI99" s="296"/>
      <c r="AJ99" s="79"/>
      <c r="AV99" s="79"/>
      <c r="AY99" s="79"/>
      <c r="AZ99" s="81"/>
    </row>
    <row r="100" spans="1:52" ht="15" x14ac:dyDescent="0.25">
      <c r="A100" s="112">
        <f t="shared" si="1"/>
        <v>95</v>
      </c>
      <c r="B100" s="113" t="s">
        <v>1361</v>
      </c>
      <c r="C100" s="112" t="s">
        <v>253</v>
      </c>
      <c r="D100" s="114" t="s">
        <v>691</v>
      </c>
      <c r="E100" s="115">
        <v>1598</v>
      </c>
      <c r="F100" s="116">
        <v>0</v>
      </c>
      <c r="G100" s="112" t="s">
        <v>963</v>
      </c>
      <c r="H100" s="115">
        <v>8.5</v>
      </c>
      <c r="I100" s="117">
        <v>6.1899999999999995</v>
      </c>
      <c r="J100" s="118">
        <v>178500</v>
      </c>
      <c r="K100" s="119" t="s">
        <v>970</v>
      </c>
      <c r="L100" s="118">
        <v>20500</v>
      </c>
      <c r="M100" s="118">
        <v>0</v>
      </c>
      <c r="N100" s="118">
        <v>0</v>
      </c>
      <c r="O100" s="118">
        <v>38200</v>
      </c>
      <c r="P100" s="118">
        <v>237200</v>
      </c>
      <c r="Q100" s="116">
        <v>1</v>
      </c>
      <c r="R100" s="118">
        <v>237200</v>
      </c>
      <c r="S100" s="120">
        <v>62658</v>
      </c>
      <c r="T100" s="84"/>
      <c r="U100" s="106"/>
      <c r="V100" s="107">
        <v>58275</v>
      </c>
      <c r="W100" s="108">
        <v>2072</v>
      </c>
      <c r="X100" s="108">
        <v>2081</v>
      </c>
      <c r="Y100" s="108">
        <v>480890</v>
      </c>
      <c r="Z100" s="109" t="s">
        <v>991</v>
      </c>
      <c r="AA100" s="108" t="s">
        <v>1234</v>
      </c>
      <c r="AB100" s="108" t="s">
        <v>979</v>
      </c>
      <c r="AC100" s="108">
        <v>2016</v>
      </c>
      <c r="AD100" s="110">
        <v>721.56</v>
      </c>
      <c r="AE100" s="110">
        <v>4.7</v>
      </c>
      <c r="AF100" s="111">
        <v>200751</v>
      </c>
      <c r="AG100" s="111">
        <v>2387.5</v>
      </c>
      <c r="AH100" s="295"/>
      <c r="AI100" s="296"/>
      <c r="AJ100" s="79"/>
      <c r="AK100" s="79"/>
      <c r="AL100" s="79"/>
      <c r="AM100" s="79"/>
      <c r="AV100" s="79"/>
      <c r="AY100" s="79"/>
      <c r="AZ100" s="81"/>
    </row>
    <row r="101" spans="1:52" ht="21" x14ac:dyDescent="0.25">
      <c r="A101" s="112">
        <f t="shared" si="1"/>
        <v>96</v>
      </c>
      <c r="B101" s="113" t="s">
        <v>1361</v>
      </c>
      <c r="C101" s="112" t="s">
        <v>254</v>
      </c>
      <c r="D101" s="114" t="s">
        <v>692</v>
      </c>
      <c r="E101" s="115">
        <v>1520</v>
      </c>
      <c r="F101" s="116">
        <v>0</v>
      </c>
      <c r="G101" s="112" t="s">
        <v>963</v>
      </c>
      <c r="H101" s="115">
        <v>8.6</v>
      </c>
      <c r="I101" s="117">
        <v>6.08</v>
      </c>
      <c r="J101" s="118">
        <v>176600</v>
      </c>
      <c r="K101" s="119" t="s">
        <v>970</v>
      </c>
      <c r="L101" s="118">
        <v>5500</v>
      </c>
      <c r="M101" s="118" t="s">
        <v>989</v>
      </c>
      <c r="N101" s="118" t="s">
        <v>989</v>
      </c>
      <c r="O101" s="118" t="s">
        <v>989</v>
      </c>
      <c r="P101" s="118">
        <v>182100</v>
      </c>
      <c r="Q101" s="116">
        <v>1</v>
      </c>
      <c r="R101" s="118">
        <v>182100</v>
      </c>
      <c r="S101" s="120">
        <v>49705</v>
      </c>
      <c r="T101" s="84"/>
      <c r="U101" s="106">
        <v>2036</v>
      </c>
      <c r="V101" s="107">
        <v>45322</v>
      </c>
      <c r="W101" s="108">
        <v>2037</v>
      </c>
      <c r="X101" s="108"/>
      <c r="Y101" s="108">
        <v>480892</v>
      </c>
      <c r="Z101" s="109" t="s">
        <v>991</v>
      </c>
      <c r="AA101" s="108" t="s">
        <v>1234</v>
      </c>
      <c r="AB101" s="108" t="s">
        <v>979</v>
      </c>
      <c r="AC101" s="108">
        <v>2016</v>
      </c>
      <c r="AD101" s="110">
        <v>719.94</v>
      </c>
      <c r="AE101" s="110"/>
      <c r="AF101" s="111">
        <v>200751</v>
      </c>
      <c r="AG101" s="111">
        <v>2387.5</v>
      </c>
      <c r="AH101" s="295"/>
      <c r="AI101" s="296"/>
      <c r="AJ101" s="79"/>
      <c r="AV101" s="79"/>
      <c r="AY101" s="79"/>
      <c r="AZ101" s="81"/>
    </row>
    <row r="102" spans="1:52" ht="15" x14ac:dyDescent="0.25">
      <c r="A102" s="112">
        <f t="shared" si="1"/>
        <v>97</v>
      </c>
      <c r="B102" s="113" t="s">
        <v>1361</v>
      </c>
      <c r="C102" s="112" t="s">
        <v>255</v>
      </c>
      <c r="D102" s="114" t="s">
        <v>693</v>
      </c>
      <c r="E102" s="115">
        <v>1560</v>
      </c>
      <c r="F102" s="116">
        <v>0</v>
      </c>
      <c r="G102" s="112" t="s">
        <v>963</v>
      </c>
      <c r="H102" s="115">
        <v>8.6999999999999993</v>
      </c>
      <c r="I102" s="117">
        <v>5.92</v>
      </c>
      <c r="J102" s="118">
        <v>175000</v>
      </c>
      <c r="K102" s="119" t="s">
        <v>970</v>
      </c>
      <c r="L102" s="118">
        <v>5500</v>
      </c>
      <c r="M102" s="118" t="s">
        <v>989</v>
      </c>
      <c r="N102" s="118" t="s">
        <v>989</v>
      </c>
      <c r="O102" s="118" t="s">
        <v>989</v>
      </c>
      <c r="P102" s="118">
        <v>180500</v>
      </c>
      <c r="Q102" s="116">
        <v>1</v>
      </c>
      <c r="R102" s="118">
        <v>180500</v>
      </c>
      <c r="S102" s="120">
        <v>56156</v>
      </c>
      <c r="T102" s="84"/>
      <c r="U102" s="106"/>
      <c r="V102" s="107">
        <v>51773</v>
      </c>
      <c r="W102" s="108">
        <v>2054</v>
      </c>
      <c r="X102" s="108"/>
      <c r="Y102" s="108">
        <v>480269</v>
      </c>
      <c r="Z102" s="109" t="s">
        <v>991</v>
      </c>
      <c r="AA102" s="108" t="s">
        <v>1230</v>
      </c>
      <c r="AB102" s="108" t="s">
        <v>979</v>
      </c>
      <c r="AC102" s="108">
        <v>2016</v>
      </c>
      <c r="AD102" s="110">
        <v>712.26</v>
      </c>
      <c r="AE102" s="110">
        <v>2.2999999999999998</v>
      </c>
      <c r="AF102" s="111">
        <v>200751</v>
      </c>
      <c r="AG102" s="111">
        <v>2387.5</v>
      </c>
      <c r="AH102" s="295"/>
      <c r="AI102" s="296"/>
      <c r="AJ102" s="79"/>
      <c r="AV102" s="79"/>
      <c r="AY102" s="79"/>
      <c r="AZ102" s="81"/>
    </row>
    <row r="103" spans="1:52" ht="15" x14ac:dyDescent="0.25">
      <c r="A103" s="112">
        <f t="shared" si="1"/>
        <v>98</v>
      </c>
      <c r="B103" s="113" t="s">
        <v>1361</v>
      </c>
      <c r="C103" s="112" t="s">
        <v>256</v>
      </c>
      <c r="D103" s="114" t="s">
        <v>694</v>
      </c>
      <c r="E103" s="115">
        <v>1666</v>
      </c>
      <c r="F103" s="116">
        <v>0</v>
      </c>
      <c r="G103" s="112" t="s">
        <v>963</v>
      </c>
      <c r="H103" s="115">
        <v>8.6999999999999993</v>
      </c>
      <c r="I103" s="117">
        <v>6.1499999999999995</v>
      </c>
      <c r="J103" s="118">
        <v>178400</v>
      </c>
      <c r="K103" s="119" t="s">
        <v>970</v>
      </c>
      <c r="L103" s="118">
        <v>5500</v>
      </c>
      <c r="M103" s="118" t="s">
        <v>989</v>
      </c>
      <c r="N103" s="118" t="s">
        <v>989</v>
      </c>
      <c r="O103" s="118" t="s">
        <v>989</v>
      </c>
      <c r="P103" s="118">
        <v>183900</v>
      </c>
      <c r="Q103" s="116">
        <v>1</v>
      </c>
      <c r="R103" s="118">
        <v>183900</v>
      </c>
      <c r="S103" s="120">
        <v>49918</v>
      </c>
      <c r="T103" s="84"/>
      <c r="U103" s="106"/>
      <c r="V103" s="107">
        <v>45535</v>
      </c>
      <c r="W103" s="108">
        <v>2037</v>
      </c>
      <c r="X103" s="108"/>
      <c r="Y103" s="108">
        <v>480271</v>
      </c>
      <c r="Z103" s="109" t="s">
        <v>991</v>
      </c>
      <c r="AA103" s="108" t="s">
        <v>1230</v>
      </c>
      <c r="AB103" s="108" t="s">
        <v>979</v>
      </c>
      <c r="AC103" s="108">
        <v>2016</v>
      </c>
      <c r="AD103" s="110">
        <v>713.27</v>
      </c>
      <c r="AE103" s="110">
        <v>1.1000000000000001</v>
      </c>
      <c r="AF103" s="111">
        <v>200751</v>
      </c>
      <c r="AG103" s="111">
        <v>2387.5</v>
      </c>
      <c r="AH103" s="295"/>
      <c r="AI103" s="296"/>
      <c r="AJ103" s="79"/>
      <c r="AV103" s="79"/>
      <c r="AY103" s="79"/>
      <c r="AZ103" s="81"/>
    </row>
    <row r="104" spans="1:52" ht="15" x14ac:dyDescent="0.25">
      <c r="A104" s="112">
        <f t="shared" si="1"/>
        <v>99</v>
      </c>
      <c r="B104" s="113" t="s">
        <v>1361</v>
      </c>
      <c r="C104" s="112" t="s">
        <v>257</v>
      </c>
      <c r="D104" s="114" t="s">
        <v>695</v>
      </c>
      <c r="E104" s="115">
        <v>761.5</v>
      </c>
      <c r="F104" s="116"/>
      <c r="G104" s="112"/>
      <c r="H104" s="115">
        <v>21.8</v>
      </c>
      <c r="I104" s="117"/>
      <c r="J104" s="118">
        <v>0</v>
      </c>
      <c r="K104" s="119" t="s">
        <v>969</v>
      </c>
      <c r="L104" s="118">
        <v>0</v>
      </c>
      <c r="M104" s="118">
        <v>7700</v>
      </c>
      <c r="N104" s="118">
        <v>0</v>
      </c>
      <c r="O104" s="118">
        <v>30800</v>
      </c>
      <c r="P104" s="118">
        <v>38500</v>
      </c>
      <c r="Q104" s="116">
        <v>1</v>
      </c>
      <c r="R104" s="118">
        <v>38500</v>
      </c>
      <c r="S104" s="120" t="s">
        <v>990</v>
      </c>
      <c r="T104" s="84"/>
      <c r="U104" s="106"/>
      <c r="V104" s="107"/>
      <c r="W104" s="108">
        <v>2025</v>
      </c>
      <c r="X104" s="108">
        <v>2027</v>
      </c>
      <c r="Y104" s="108">
        <v>290020</v>
      </c>
      <c r="Z104" s="109" t="s">
        <v>991</v>
      </c>
      <c r="AA104" s="108" t="s">
        <v>1235</v>
      </c>
      <c r="AB104" s="108" t="s">
        <v>979</v>
      </c>
      <c r="AC104" s="108">
        <v>2003</v>
      </c>
      <c r="AD104" s="110">
        <v>761.5</v>
      </c>
      <c r="AE104" s="110"/>
      <c r="AF104" s="111">
        <v>0</v>
      </c>
      <c r="AG104" s="111">
        <v>23875</v>
      </c>
      <c r="AH104" s="295"/>
      <c r="AI104" s="296"/>
      <c r="AJ104" s="79"/>
      <c r="AK104" s="79"/>
      <c r="AL104" s="79"/>
      <c r="AM104" s="79"/>
      <c r="AV104" s="79"/>
      <c r="AY104" s="79"/>
      <c r="AZ104" s="81"/>
    </row>
    <row r="105" spans="1:52" ht="15" x14ac:dyDescent="0.25">
      <c r="A105" s="112">
        <f t="shared" si="1"/>
        <v>100</v>
      </c>
      <c r="B105" s="113" t="s">
        <v>1361</v>
      </c>
      <c r="C105" s="112" t="s">
        <v>258</v>
      </c>
      <c r="D105" s="114" t="s">
        <v>696</v>
      </c>
      <c r="E105" s="115">
        <v>996</v>
      </c>
      <c r="F105" s="116"/>
      <c r="G105" s="112"/>
      <c r="H105" s="115">
        <v>28.2</v>
      </c>
      <c r="I105" s="117"/>
      <c r="J105" s="118">
        <v>0</v>
      </c>
      <c r="K105" s="119" t="s">
        <v>969</v>
      </c>
      <c r="L105" s="118">
        <v>0</v>
      </c>
      <c r="M105" s="118">
        <v>0</v>
      </c>
      <c r="N105" s="118">
        <v>0</v>
      </c>
      <c r="O105" s="118">
        <v>30800</v>
      </c>
      <c r="P105" s="118">
        <v>30800</v>
      </c>
      <c r="Q105" s="116">
        <v>1</v>
      </c>
      <c r="R105" s="118">
        <v>30800</v>
      </c>
      <c r="S105" s="120" t="s">
        <v>990</v>
      </c>
      <c r="T105" s="84"/>
      <c r="U105" s="106"/>
      <c r="V105" s="107"/>
      <c r="W105" s="108"/>
      <c r="X105" s="108">
        <v>2027</v>
      </c>
      <c r="Y105" s="108">
        <v>195891</v>
      </c>
      <c r="Z105" s="109" t="s">
        <v>991</v>
      </c>
      <c r="AA105" s="108" t="s">
        <v>1236</v>
      </c>
      <c r="AB105" s="108" t="s">
        <v>979</v>
      </c>
      <c r="AC105" s="108">
        <v>1997</v>
      </c>
      <c r="AD105" s="110">
        <v>996</v>
      </c>
      <c r="AE105" s="110"/>
      <c r="AF105" s="111">
        <v>0</v>
      </c>
      <c r="AG105" s="111">
        <v>23875</v>
      </c>
      <c r="AH105" s="295"/>
      <c r="AI105" s="296"/>
      <c r="AJ105" s="79"/>
      <c r="AK105" s="79"/>
      <c r="AL105" s="79"/>
      <c r="AM105" s="79"/>
      <c r="AV105" s="79"/>
      <c r="AY105" s="79"/>
      <c r="AZ105" s="81"/>
    </row>
    <row r="106" spans="1:52" ht="15" x14ac:dyDescent="0.25">
      <c r="A106" s="112">
        <f t="shared" si="1"/>
        <v>101</v>
      </c>
      <c r="B106" s="113" t="s">
        <v>1361</v>
      </c>
      <c r="C106" s="112" t="s">
        <v>259</v>
      </c>
      <c r="D106" s="114" t="s">
        <v>697</v>
      </c>
      <c r="E106" s="115">
        <v>957</v>
      </c>
      <c r="F106" s="116"/>
      <c r="G106" s="112"/>
      <c r="H106" s="115">
        <v>28.7</v>
      </c>
      <c r="I106" s="117"/>
      <c r="J106" s="118">
        <v>0</v>
      </c>
      <c r="K106" s="119" t="s">
        <v>969</v>
      </c>
      <c r="L106" s="118">
        <v>0</v>
      </c>
      <c r="M106" s="118">
        <v>0</v>
      </c>
      <c r="N106" s="118">
        <v>0</v>
      </c>
      <c r="O106" s="118">
        <v>30800</v>
      </c>
      <c r="P106" s="118">
        <v>30800</v>
      </c>
      <c r="Q106" s="116">
        <v>1</v>
      </c>
      <c r="R106" s="118">
        <v>30800</v>
      </c>
      <c r="S106" s="120" t="s">
        <v>990</v>
      </c>
      <c r="T106" s="84"/>
      <c r="U106" s="106"/>
      <c r="V106" s="107"/>
      <c r="W106" s="108"/>
      <c r="X106" s="108">
        <v>2027</v>
      </c>
      <c r="Y106" s="108">
        <v>188734</v>
      </c>
      <c r="Z106" s="109" t="s">
        <v>991</v>
      </c>
      <c r="AA106" s="108" t="s">
        <v>1237</v>
      </c>
      <c r="AB106" s="108" t="s">
        <v>979</v>
      </c>
      <c r="AC106" s="108">
        <v>1996</v>
      </c>
      <c r="AD106" s="110">
        <v>957</v>
      </c>
      <c r="AE106" s="110"/>
      <c r="AF106" s="111">
        <v>0</v>
      </c>
      <c r="AG106" s="111">
        <v>23875</v>
      </c>
      <c r="AH106" s="295"/>
      <c r="AI106" s="296"/>
      <c r="AJ106" s="79"/>
      <c r="AK106" s="79"/>
      <c r="AL106" s="79"/>
      <c r="AM106" s="79"/>
      <c r="AV106" s="79"/>
      <c r="AY106" s="79"/>
      <c r="AZ106" s="81"/>
    </row>
    <row r="107" spans="1:52" ht="21" x14ac:dyDescent="0.25">
      <c r="A107" s="112">
        <f t="shared" si="1"/>
        <v>102</v>
      </c>
      <c r="B107" s="113" t="s">
        <v>1361</v>
      </c>
      <c r="C107" s="112" t="s">
        <v>260</v>
      </c>
      <c r="D107" s="114" t="s">
        <v>661</v>
      </c>
      <c r="E107" s="115">
        <v>1486</v>
      </c>
      <c r="F107" s="116"/>
      <c r="G107" s="112" t="s">
        <v>963</v>
      </c>
      <c r="H107" s="115">
        <v>14.8</v>
      </c>
      <c r="I107" s="117">
        <v>2.0699999999999998</v>
      </c>
      <c r="J107" s="118">
        <v>35200</v>
      </c>
      <c r="K107" s="119" t="s">
        <v>970</v>
      </c>
      <c r="L107" s="118">
        <v>5500</v>
      </c>
      <c r="M107" s="118" t="s">
        <v>989</v>
      </c>
      <c r="N107" s="118" t="s">
        <v>989</v>
      </c>
      <c r="O107" s="118" t="s">
        <v>989</v>
      </c>
      <c r="P107" s="118">
        <v>40700</v>
      </c>
      <c r="Q107" s="116">
        <v>1</v>
      </c>
      <c r="R107" s="118">
        <v>40700</v>
      </c>
      <c r="S107" s="120">
        <v>47848</v>
      </c>
      <c r="T107" s="84"/>
      <c r="U107" s="106">
        <v>2030</v>
      </c>
      <c r="V107" s="107">
        <v>43465</v>
      </c>
      <c r="W107" s="108">
        <v>2031</v>
      </c>
      <c r="X107" s="108"/>
      <c r="Y107" s="108">
        <v>421967</v>
      </c>
      <c r="Z107" s="109" t="s">
        <v>991</v>
      </c>
      <c r="AA107" s="108" t="s">
        <v>1238</v>
      </c>
      <c r="AB107" s="108" t="s">
        <v>979</v>
      </c>
      <c r="AC107" s="108">
        <v>2010</v>
      </c>
      <c r="AD107" s="110">
        <v>711.66</v>
      </c>
      <c r="AE107" s="110"/>
      <c r="AF107" s="111">
        <v>43314</v>
      </c>
      <c r="AG107" s="111">
        <v>2387.5</v>
      </c>
      <c r="AH107" s="295"/>
      <c r="AI107" s="296"/>
      <c r="AJ107" s="79"/>
      <c r="AV107" s="79"/>
      <c r="AY107" s="79"/>
      <c r="AZ107" s="81"/>
    </row>
    <row r="108" spans="1:52" ht="21" x14ac:dyDescent="0.25">
      <c r="A108" s="112">
        <f t="shared" si="1"/>
        <v>103</v>
      </c>
      <c r="B108" s="113" t="s">
        <v>1361</v>
      </c>
      <c r="C108" s="112" t="s">
        <v>261</v>
      </c>
      <c r="D108" s="114" t="s">
        <v>698</v>
      </c>
      <c r="E108" s="115">
        <v>1505</v>
      </c>
      <c r="F108" s="116">
        <v>0</v>
      </c>
      <c r="G108" s="112" t="s">
        <v>963</v>
      </c>
      <c r="H108" s="115">
        <v>13.3</v>
      </c>
      <c r="I108" s="117">
        <v>2.2000000000000002</v>
      </c>
      <c r="J108" s="118">
        <v>36400</v>
      </c>
      <c r="K108" s="119" t="s">
        <v>970</v>
      </c>
      <c r="L108" s="118">
        <v>5500</v>
      </c>
      <c r="M108" s="118" t="s">
        <v>989</v>
      </c>
      <c r="N108" s="118" t="s">
        <v>989</v>
      </c>
      <c r="O108" s="118" t="s">
        <v>989</v>
      </c>
      <c r="P108" s="118">
        <v>41900</v>
      </c>
      <c r="Q108" s="116">
        <v>1</v>
      </c>
      <c r="R108" s="118">
        <v>41900</v>
      </c>
      <c r="S108" s="120">
        <v>49552</v>
      </c>
      <c r="T108" s="84"/>
      <c r="U108" s="106">
        <v>2035</v>
      </c>
      <c r="V108" s="107">
        <v>45169</v>
      </c>
      <c r="W108" s="108">
        <v>2036</v>
      </c>
      <c r="X108" s="108"/>
      <c r="Y108" s="108">
        <v>441036</v>
      </c>
      <c r="Z108" s="109" t="s">
        <v>991</v>
      </c>
      <c r="AA108" s="108" t="s">
        <v>1238</v>
      </c>
      <c r="AB108" s="108" t="s">
        <v>979</v>
      </c>
      <c r="AC108" s="108">
        <v>2012</v>
      </c>
      <c r="AD108" s="110">
        <v>715.45</v>
      </c>
      <c r="AE108" s="110"/>
      <c r="AF108" s="111">
        <v>43314</v>
      </c>
      <c r="AG108" s="111">
        <v>2387.5</v>
      </c>
      <c r="AH108" s="295"/>
      <c r="AI108" s="296"/>
      <c r="AJ108" s="79"/>
      <c r="AV108" s="79"/>
      <c r="AY108" s="79"/>
      <c r="AZ108" s="81"/>
    </row>
    <row r="109" spans="1:52" ht="21" x14ac:dyDescent="0.25">
      <c r="A109" s="112">
        <f t="shared" si="1"/>
        <v>104</v>
      </c>
      <c r="B109" s="113" t="s">
        <v>1361</v>
      </c>
      <c r="C109" s="112" t="s">
        <v>262</v>
      </c>
      <c r="D109" s="114" t="s">
        <v>656</v>
      </c>
      <c r="E109" s="115">
        <v>1559</v>
      </c>
      <c r="F109" s="116">
        <v>0</v>
      </c>
      <c r="G109" s="112" t="s">
        <v>963</v>
      </c>
      <c r="H109" s="115">
        <v>13.3</v>
      </c>
      <c r="I109" s="117">
        <v>2.2999999999999998</v>
      </c>
      <c r="J109" s="118">
        <v>37900</v>
      </c>
      <c r="K109" s="119" t="s">
        <v>970</v>
      </c>
      <c r="L109" s="118">
        <v>5500</v>
      </c>
      <c r="M109" s="118" t="s">
        <v>989</v>
      </c>
      <c r="N109" s="118" t="s">
        <v>989</v>
      </c>
      <c r="O109" s="118" t="s">
        <v>989</v>
      </c>
      <c r="P109" s="118">
        <v>43400</v>
      </c>
      <c r="Q109" s="116">
        <v>1</v>
      </c>
      <c r="R109" s="118">
        <v>43400</v>
      </c>
      <c r="S109" s="120">
        <v>49552</v>
      </c>
      <c r="T109" s="84"/>
      <c r="U109" s="106">
        <v>2035</v>
      </c>
      <c r="V109" s="107">
        <v>45169</v>
      </c>
      <c r="W109" s="108">
        <v>2036</v>
      </c>
      <c r="X109" s="108"/>
      <c r="Y109" s="108">
        <v>441021</v>
      </c>
      <c r="Z109" s="109" t="s">
        <v>991</v>
      </c>
      <c r="AA109" s="108" t="s">
        <v>1238</v>
      </c>
      <c r="AB109" s="108" t="s">
        <v>979</v>
      </c>
      <c r="AC109" s="108">
        <v>2012</v>
      </c>
      <c r="AD109" s="110">
        <v>716.56</v>
      </c>
      <c r="AE109" s="110"/>
      <c r="AF109" s="111">
        <v>43314</v>
      </c>
      <c r="AG109" s="111">
        <v>2387.5</v>
      </c>
      <c r="AH109" s="295"/>
      <c r="AI109" s="296"/>
      <c r="AJ109" s="79"/>
      <c r="AV109" s="79"/>
      <c r="AY109" s="79"/>
      <c r="AZ109" s="81"/>
    </row>
    <row r="110" spans="1:52" ht="15" x14ac:dyDescent="0.25">
      <c r="A110" s="112">
        <f t="shared" si="1"/>
        <v>105</v>
      </c>
      <c r="B110" s="113" t="s">
        <v>1361</v>
      </c>
      <c r="C110" s="112" t="s">
        <v>263</v>
      </c>
      <c r="D110" s="114" t="s">
        <v>629</v>
      </c>
      <c r="E110" s="115">
        <v>1695</v>
      </c>
      <c r="F110" s="116">
        <v>0</v>
      </c>
      <c r="G110" s="112" t="s">
        <v>963</v>
      </c>
      <c r="H110" s="115">
        <v>8.3000000000000007</v>
      </c>
      <c r="I110" s="117">
        <v>2.64</v>
      </c>
      <c r="J110" s="118">
        <v>42200</v>
      </c>
      <c r="K110" s="119" t="s">
        <v>970</v>
      </c>
      <c r="L110" s="118">
        <v>5500</v>
      </c>
      <c r="M110" s="118" t="s">
        <v>989</v>
      </c>
      <c r="N110" s="118" t="s">
        <v>989</v>
      </c>
      <c r="O110" s="118" t="s">
        <v>989</v>
      </c>
      <c r="P110" s="118">
        <v>47700</v>
      </c>
      <c r="Q110" s="116">
        <v>1</v>
      </c>
      <c r="R110" s="118">
        <v>47700</v>
      </c>
      <c r="S110" s="120">
        <v>50553</v>
      </c>
      <c r="T110" s="84"/>
      <c r="U110" s="106"/>
      <c r="V110" s="107">
        <v>46170</v>
      </c>
      <c r="W110" s="108">
        <v>2039</v>
      </c>
      <c r="X110" s="108"/>
      <c r="Y110" s="108">
        <v>481607</v>
      </c>
      <c r="Z110" s="109" t="s">
        <v>991</v>
      </c>
      <c r="AA110" s="108" t="s">
        <v>1238</v>
      </c>
      <c r="AB110" s="108" t="s">
        <v>979</v>
      </c>
      <c r="AC110" s="108">
        <v>2017</v>
      </c>
      <c r="AD110" s="110">
        <v>719.88</v>
      </c>
      <c r="AE110" s="110">
        <v>4.5999999999999996</v>
      </c>
      <c r="AF110" s="111">
        <v>43314</v>
      </c>
      <c r="AG110" s="111">
        <v>2387.5</v>
      </c>
      <c r="AH110" s="295"/>
      <c r="AI110" s="296"/>
      <c r="AJ110" s="79"/>
      <c r="AV110" s="79"/>
      <c r="AY110" s="79"/>
      <c r="AZ110" s="81"/>
    </row>
    <row r="111" spans="1:52" ht="21" x14ac:dyDescent="0.25">
      <c r="A111" s="112">
        <f t="shared" si="1"/>
        <v>106</v>
      </c>
      <c r="B111" s="113" t="s">
        <v>1361</v>
      </c>
      <c r="C111" s="112" t="s">
        <v>264</v>
      </c>
      <c r="D111" s="114" t="s">
        <v>699</v>
      </c>
      <c r="E111" s="115">
        <v>920</v>
      </c>
      <c r="F111" s="116"/>
      <c r="G111" s="112"/>
      <c r="H111" s="115">
        <v>18.7</v>
      </c>
      <c r="I111" s="117">
        <v>1.67</v>
      </c>
      <c r="J111" s="118">
        <v>29400</v>
      </c>
      <c r="K111" s="119" t="s">
        <v>974</v>
      </c>
      <c r="L111" s="118">
        <v>20500</v>
      </c>
      <c r="M111" s="118">
        <v>0</v>
      </c>
      <c r="N111" s="118">
        <v>0</v>
      </c>
      <c r="O111" s="118">
        <v>20000</v>
      </c>
      <c r="P111" s="118">
        <v>69900</v>
      </c>
      <c r="Q111" s="116">
        <v>1</v>
      </c>
      <c r="R111" s="118">
        <v>69900</v>
      </c>
      <c r="S111" s="120">
        <v>45838</v>
      </c>
      <c r="T111" s="84"/>
      <c r="U111" s="106" t="s">
        <v>984</v>
      </c>
      <c r="V111" s="107">
        <v>41243</v>
      </c>
      <c r="W111" s="108">
        <v>2026</v>
      </c>
      <c r="X111" s="108">
        <v>2035</v>
      </c>
      <c r="Y111" s="108">
        <v>362456</v>
      </c>
      <c r="Z111" s="109" t="s">
        <v>991</v>
      </c>
      <c r="AA111" s="108" t="s">
        <v>1239</v>
      </c>
      <c r="AB111" s="108" t="s">
        <v>979</v>
      </c>
      <c r="AC111" s="108">
        <v>2006</v>
      </c>
      <c r="AD111" s="110">
        <v>920</v>
      </c>
      <c r="AE111" s="110"/>
      <c r="AF111" s="111">
        <v>43314</v>
      </c>
      <c r="AG111" s="111">
        <v>23875</v>
      </c>
      <c r="AH111" s="295"/>
      <c r="AI111" s="296"/>
      <c r="AJ111" s="79"/>
      <c r="AK111" s="79"/>
      <c r="AL111" s="79"/>
      <c r="AM111" s="79"/>
      <c r="AV111" s="79"/>
      <c r="AY111" s="79"/>
      <c r="AZ111" s="81"/>
    </row>
    <row r="112" spans="1:52" ht="15" x14ac:dyDescent="0.25">
      <c r="A112" s="121">
        <f t="shared" si="1"/>
        <v>107</v>
      </c>
      <c r="B112" s="122" t="s">
        <v>1361</v>
      </c>
      <c r="C112" s="121" t="s">
        <v>265</v>
      </c>
      <c r="D112" s="123" t="s">
        <v>700</v>
      </c>
      <c r="E112" s="124">
        <v>1588</v>
      </c>
      <c r="F112" s="125">
        <v>0</v>
      </c>
      <c r="G112" s="121" t="s">
        <v>963</v>
      </c>
      <c r="H112" s="124">
        <v>12.6</v>
      </c>
      <c r="I112" s="126">
        <v>2.11</v>
      </c>
      <c r="J112" s="127">
        <v>35200</v>
      </c>
      <c r="K112" s="128" t="s">
        <v>970</v>
      </c>
      <c r="L112" s="127">
        <v>5500</v>
      </c>
      <c r="M112" s="127" t="s">
        <v>989</v>
      </c>
      <c r="N112" s="127" t="s">
        <v>989</v>
      </c>
      <c r="O112" s="127" t="s">
        <v>989</v>
      </c>
      <c r="P112" s="127">
        <v>40700</v>
      </c>
      <c r="Q112" s="125" t="s">
        <v>1360</v>
      </c>
      <c r="R112" s="127">
        <v>38047.06</v>
      </c>
      <c r="S112" s="129">
        <v>54588</v>
      </c>
      <c r="T112" s="84"/>
      <c r="U112" s="106"/>
      <c r="V112" s="107">
        <v>50205</v>
      </c>
      <c r="W112" s="108">
        <v>2050</v>
      </c>
      <c r="X112" s="108"/>
      <c r="Y112" s="108">
        <v>448523</v>
      </c>
      <c r="Z112" s="109" t="s">
        <v>995</v>
      </c>
      <c r="AA112" s="108" t="s">
        <v>1240</v>
      </c>
      <c r="AB112" s="108" t="s">
        <v>979</v>
      </c>
      <c r="AC112" s="108">
        <v>2012</v>
      </c>
      <c r="AD112" s="110">
        <v>697.73</v>
      </c>
      <c r="AE112" s="110">
        <v>2.6</v>
      </c>
      <c r="AF112" s="111">
        <v>97456.5</v>
      </c>
      <c r="AG112" s="111">
        <v>23875</v>
      </c>
      <c r="AH112" s="295"/>
      <c r="AI112" s="296"/>
      <c r="AJ112" s="79"/>
      <c r="AV112" s="79"/>
      <c r="AY112" s="79"/>
      <c r="AZ112" s="81"/>
    </row>
    <row r="113" spans="1:52" ht="15" x14ac:dyDescent="0.25">
      <c r="A113" s="121">
        <f t="shared" si="1"/>
        <v>108</v>
      </c>
      <c r="B113" s="122" t="s">
        <v>1361</v>
      </c>
      <c r="C113" s="121" t="s">
        <v>266</v>
      </c>
      <c r="D113" s="123" t="s">
        <v>701</v>
      </c>
      <c r="E113" s="124">
        <v>1660</v>
      </c>
      <c r="F113" s="125">
        <v>0</v>
      </c>
      <c r="G113" s="121" t="s">
        <v>963</v>
      </c>
      <c r="H113" s="124">
        <v>12.5</v>
      </c>
      <c r="I113" s="126">
        <v>2.0099999999999998</v>
      </c>
      <c r="J113" s="127">
        <v>33600</v>
      </c>
      <c r="K113" s="128" t="s">
        <v>970</v>
      </c>
      <c r="L113" s="127">
        <v>20500</v>
      </c>
      <c r="M113" s="127">
        <v>0</v>
      </c>
      <c r="N113" s="127">
        <v>0</v>
      </c>
      <c r="O113" s="127">
        <v>30800</v>
      </c>
      <c r="P113" s="127">
        <v>84900</v>
      </c>
      <c r="Q113" s="125">
        <v>0.3333333</v>
      </c>
      <c r="R113" s="127">
        <v>28300</v>
      </c>
      <c r="S113" s="129">
        <v>56199</v>
      </c>
      <c r="T113" s="84"/>
      <c r="U113" s="106"/>
      <c r="V113" s="107">
        <v>51816</v>
      </c>
      <c r="W113" s="108">
        <v>2054</v>
      </c>
      <c r="X113" s="108">
        <v>2063</v>
      </c>
      <c r="Y113" s="108">
        <v>451007</v>
      </c>
      <c r="Z113" s="109" t="s">
        <v>995</v>
      </c>
      <c r="AA113" s="108" t="s">
        <v>1241</v>
      </c>
      <c r="AB113" s="108" t="s">
        <v>979</v>
      </c>
      <c r="AC113" s="108">
        <v>2012</v>
      </c>
      <c r="AD113" s="110">
        <v>699.38</v>
      </c>
      <c r="AE113" s="110">
        <v>3</v>
      </c>
      <c r="AF113" s="111">
        <v>97456.5</v>
      </c>
      <c r="AG113" s="111">
        <v>23875</v>
      </c>
      <c r="AH113" s="295"/>
      <c r="AI113" s="296"/>
      <c r="AJ113" s="79"/>
      <c r="AK113" s="79"/>
      <c r="AL113" s="79"/>
      <c r="AM113" s="79"/>
      <c r="AV113" s="79"/>
      <c r="AY113" s="79"/>
      <c r="AZ113" s="81"/>
    </row>
    <row r="114" spans="1:52" ht="15" x14ac:dyDescent="0.25">
      <c r="A114" s="121">
        <f t="shared" si="1"/>
        <v>109</v>
      </c>
      <c r="B114" s="122" t="s">
        <v>1361</v>
      </c>
      <c r="C114" s="121" t="s">
        <v>267</v>
      </c>
      <c r="D114" s="123" t="s">
        <v>702</v>
      </c>
      <c r="E114" s="124">
        <v>1982</v>
      </c>
      <c r="F114" s="125">
        <v>0</v>
      </c>
      <c r="G114" s="121" t="s">
        <v>963</v>
      </c>
      <c r="H114" s="124">
        <v>12.6</v>
      </c>
      <c r="I114" s="126">
        <v>2.46</v>
      </c>
      <c r="J114" s="127">
        <v>40900</v>
      </c>
      <c r="K114" s="128" t="s">
        <v>970</v>
      </c>
      <c r="L114" s="127">
        <v>20500</v>
      </c>
      <c r="M114" s="127">
        <v>0</v>
      </c>
      <c r="N114" s="127">
        <v>0</v>
      </c>
      <c r="O114" s="127">
        <v>30800</v>
      </c>
      <c r="P114" s="127">
        <v>92200</v>
      </c>
      <c r="Q114" s="125" t="s">
        <v>1360</v>
      </c>
      <c r="R114" s="127">
        <v>86190.15</v>
      </c>
      <c r="S114" s="129">
        <v>56577</v>
      </c>
      <c r="T114" s="84"/>
      <c r="U114" s="106"/>
      <c r="V114" s="107">
        <v>52194</v>
      </c>
      <c r="W114" s="108">
        <v>2055</v>
      </c>
      <c r="X114" s="108">
        <v>2064</v>
      </c>
      <c r="Y114" s="108">
        <v>448522</v>
      </c>
      <c r="Z114" s="109" t="s">
        <v>995</v>
      </c>
      <c r="AA114" s="108" t="s">
        <v>1240</v>
      </c>
      <c r="AB114" s="108" t="s">
        <v>979</v>
      </c>
      <c r="AC114" s="108">
        <v>2012</v>
      </c>
      <c r="AD114" s="110">
        <v>694.38</v>
      </c>
      <c r="AE114" s="110">
        <v>2.8</v>
      </c>
      <c r="AF114" s="111">
        <v>97456.5</v>
      </c>
      <c r="AG114" s="111">
        <v>23875</v>
      </c>
      <c r="AH114" s="295"/>
      <c r="AI114" s="296"/>
      <c r="AJ114" s="79"/>
      <c r="AK114" s="79"/>
      <c r="AL114" s="79"/>
      <c r="AM114" s="79"/>
      <c r="AV114" s="79"/>
      <c r="AY114" s="79"/>
      <c r="AZ114" s="81"/>
    </row>
    <row r="115" spans="1:52" ht="15" x14ac:dyDescent="0.25">
      <c r="A115" s="121">
        <f t="shared" si="1"/>
        <v>110</v>
      </c>
      <c r="B115" s="122" t="s">
        <v>1361</v>
      </c>
      <c r="C115" s="121" t="s">
        <v>268</v>
      </c>
      <c r="D115" s="123" t="s">
        <v>703</v>
      </c>
      <c r="E115" s="124">
        <v>1402</v>
      </c>
      <c r="F115" s="125">
        <v>0</v>
      </c>
      <c r="G115" s="121" t="s">
        <v>963</v>
      </c>
      <c r="H115" s="124">
        <v>12.4</v>
      </c>
      <c r="I115" s="126">
        <v>1.95</v>
      </c>
      <c r="J115" s="127">
        <v>33600</v>
      </c>
      <c r="K115" s="128" t="s">
        <v>970</v>
      </c>
      <c r="L115" s="127">
        <v>5500</v>
      </c>
      <c r="M115" s="127" t="s">
        <v>989</v>
      </c>
      <c r="N115" s="127" t="s">
        <v>989</v>
      </c>
      <c r="O115" s="127" t="s">
        <v>989</v>
      </c>
      <c r="P115" s="127">
        <v>39100</v>
      </c>
      <c r="Q115" s="125">
        <v>0.3333333</v>
      </c>
      <c r="R115" s="127">
        <v>13033.33</v>
      </c>
      <c r="S115" s="129">
        <v>53914</v>
      </c>
      <c r="T115" s="84"/>
      <c r="U115" s="106"/>
      <c r="V115" s="107">
        <v>49531</v>
      </c>
      <c r="W115" s="108">
        <v>2048</v>
      </c>
      <c r="X115" s="108"/>
      <c r="Y115" s="108">
        <v>451353</v>
      </c>
      <c r="Z115" s="109" t="s">
        <v>995</v>
      </c>
      <c r="AA115" s="108" t="s">
        <v>1241</v>
      </c>
      <c r="AB115" s="108" t="s">
        <v>979</v>
      </c>
      <c r="AC115" s="108">
        <v>2013</v>
      </c>
      <c r="AD115" s="110">
        <v>693.6</v>
      </c>
      <c r="AE115" s="110">
        <v>1</v>
      </c>
      <c r="AF115" s="111">
        <v>97456.5</v>
      </c>
      <c r="AG115" s="111">
        <v>23875</v>
      </c>
      <c r="AH115" s="295"/>
      <c r="AI115" s="296"/>
      <c r="AJ115" s="79"/>
      <c r="AV115" s="79"/>
      <c r="AY115" s="79"/>
      <c r="AZ115" s="81"/>
    </row>
    <row r="116" spans="1:52" ht="21" x14ac:dyDescent="0.25">
      <c r="A116" s="112">
        <f t="shared" si="1"/>
        <v>111</v>
      </c>
      <c r="B116" s="113" t="s">
        <v>1361</v>
      </c>
      <c r="C116" s="112" t="s">
        <v>269</v>
      </c>
      <c r="D116" s="114" t="s">
        <v>698</v>
      </c>
      <c r="E116" s="115">
        <v>1464</v>
      </c>
      <c r="F116" s="116"/>
      <c r="G116" s="112" t="s">
        <v>963</v>
      </c>
      <c r="H116" s="115">
        <v>14.8</v>
      </c>
      <c r="I116" s="117">
        <v>2.19</v>
      </c>
      <c r="J116" s="118">
        <v>36400</v>
      </c>
      <c r="K116" s="119" t="s">
        <v>970</v>
      </c>
      <c r="L116" s="118">
        <v>5500</v>
      </c>
      <c r="M116" s="118" t="s">
        <v>989</v>
      </c>
      <c r="N116" s="118" t="s">
        <v>989</v>
      </c>
      <c r="O116" s="118" t="s">
        <v>989</v>
      </c>
      <c r="P116" s="118">
        <v>41900</v>
      </c>
      <c r="Q116" s="116">
        <v>1</v>
      </c>
      <c r="R116" s="118">
        <v>41900</v>
      </c>
      <c r="S116" s="120">
        <v>49552</v>
      </c>
      <c r="T116" s="84"/>
      <c r="U116" s="106">
        <v>2035</v>
      </c>
      <c r="V116" s="107">
        <v>45169</v>
      </c>
      <c r="W116" s="108">
        <v>2036</v>
      </c>
      <c r="X116" s="108"/>
      <c r="Y116" s="108">
        <v>421852</v>
      </c>
      <c r="Z116" s="109" t="s">
        <v>991</v>
      </c>
      <c r="AA116" s="108" t="s">
        <v>1238</v>
      </c>
      <c r="AB116" s="108" t="s">
        <v>979</v>
      </c>
      <c r="AC116" s="108">
        <v>2010</v>
      </c>
      <c r="AD116" s="110">
        <v>711.01</v>
      </c>
      <c r="AE116" s="110"/>
      <c r="AF116" s="111">
        <v>43314</v>
      </c>
      <c r="AG116" s="111">
        <v>2387.5</v>
      </c>
      <c r="AH116" s="295"/>
      <c r="AI116" s="296"/>
      <c r="AJ116" s="79"/>
      <c r="AV116" s="79"/>
      <c r="AY116" s="79"/>
      <c r="AZ116" s="81"/>
    </row>
    <row r="117" spans="1:52" ht="21" x14ac:dyDescent="0.25">
      <c r="A117" s="112">
        <f t="shared" si="1"/>
        <v>112</v>
      </c>
      <c r="B117" s="113" t="s">
        <v>1361</v>
      </c>
      <c r="C117" s="112" t="s">
        <v>270</v>
      </c>
      <c r="D117" s="114" t="s">
        <v>704</v>
      </c>
      <c r="E117" s="115">
        <v>1440</v>
      </c>
      <c r="F117" s="116"/>
      <c r="G117" s="112" t="s">
        <v>963</v>
      </c>
      <c r="H117" s="115">
        <v>14.8</v>
      </c>
      <c r="I117" s="117">
        <v>2.13</v>
      </c>
      <c r="J117" s="118">
        <v>35200</v>
      </c>
      <c r="K117" s="119" t="s">
        <v>970</v>
      </c>
      <c r="L117" s="118">
        <v>5500</v>
      </c>
      <c r="M117" s="118" t="s">
        <v>989</v>
      </c>
      <c r="N117" s="118" t="s">
        <v>989</v>
      </c>
      <c r="O117" s="118" t="s">
        <v>989</v>
      </c>
      <c r="P117" s="118">
        <v>40700</v>
      </c>
      <c r="Q117" s="116">
        <v>1</v>
      </c>
      <c r="R117" s="118">
        <v>40700</v>
      </c>
      <c r="S117" s="120">
        <v>48579</v>
      </c>
      <c r="T117" s="84"/>
      <c r="U117" s="106">
        <v>2032</v>
      </c>
      <c r="V117" s="107">
        <v>44196</v>
      </c>
      <c r="W117" s="108">
        <v>2033</v>
      </c>
      <c r="X117" s="108"/>
      <c r="Y117" s="108">
        <v>421968</v>
      </c>
      <c r="Z117" s="109" t="s">
        <v>991</v>
      </c>
      <c r="AA117" s="108" t="s">
        <v>1238</v>
      </c>
      <c r="AB117" s="108" t="s">
        <v>979</v>
      </c>
      <c r="AC117" s="108">
        <v>2010</v>
      </c>
      <c r="AD117" s="110">
        <v>710.98</v>
      </c>
      <c r="AE117" s="110"/>
      <c r="AF117" s="111">
        <v>43314</v>
      </c>
      <c r="AG117" s="111">
        <v>2387.5</v>
      </c>
      <c r="AH117" s="295"/>
      <c r="AI117" s="296"/>
      <c r="AJ117" s="79"/>
      <c r="AV117" s="79"/>
      <c r="AY117" s="79"/>
      <c r="AZ117" s="81"/>
    </row>
    <row r="118" spans="1:52" ht="21" x14ac:dyDescent="0.25">
      <c r="A118" s="112">
        <f t="shared" si="1"/>
        <v>113</v>
      </c>
      <c r="B118" s="113" t="s">
        <v>1361</v>
      </c>
      <c r="C118" s="112" t="s">
        <v>271</v>
      </c>
      <c r="D118" s="114" t="s">
        <v>705</v>
      </c>
      <c r="E118" s="115">
        <v>965</v>
      </c>
      <c r="F118" s="116"/>
      <c r="G118" s="112" t="s">
        <v>963</v>
      </c>
      <c r="H118" s="115">
        <v>21.8</v>
      </c>
      <c r="I118" s="117">
        <v>1.6</v>
      </c>
      <c r="J118" s="118">
        <v>27900</v>
      </c>
      <c r="K118" s="119" t="s">
        <v>970</v>
      </c>
      <c r="L118" s="118">
        <v>5500</v>
      </c>
      <c r="M118" s="118" t="s">
        <v>989</v>
      </c>
      <c r="N118" s="118" t="s">
        <v>989</v>
      </c>
      <c r="O118" s="118" t="s">
        <v>989</v>
      </c>
      <c r="P118" s="118">
        <v>33400</v>
      </c>
      <c r="Q118" s="116">
        <v>1</v>
      </c>
      <c r="R118" s="118">
        <v>33400</v>
      </c>
      <c r="S118" s="120">
        <v>46965</v>
      </c>
      <c r="T118" s="84"/>
      <c r="U118" s="106">
        <v>2028</v>
      </c>
      <c r="V118" s="107">
        <v>42582</v>
      </c>
      <c r="W118" s="108">
        <v>2029</v>
      </c>
      <c r="X118" s="108"/>
      <c r="Y118" s="108">
        <v>288548</v>
      </c>
      <c r="Z118" s="109" t="s">
        <v>991</v>
      </c>
      <c r="AA118" s="108" t="s">
        <v>1238</v>
      </c>
      <c r="AB118" s="108" t="s">
        <v>979</v>
      </c>
      <c r="AC118" s="108">
        <v>2003</v>
      </c>
      <c r="AD118" s="110">
        <v>965</v>
      </c>
      <c r="AE118" s="110"/>
      <c r="AF118" s="111">
        <v>43314</v>
      </c>
      <c r="AG118" s="111">
        <v>23875</v>
      </c>
      <c r="AH118" s="295"/>
      <c r="AI118" s="296"/>
      <c r="AJ118" s="79"/>
      <c r="AV118" s="79"/>
      <c r="AY118" s="79"/>
      <c r="AZ118" s="81"/>
    </row>
    <row r="119" spans="1:52" ht="21" x14ac:dyDescent="0.25">
      <c r="A119" s="112">
        <f t="shared" si="1"/>
        <v>114</v>
      </c>
      <c r="B119" s="113" t="s">
        <v>1361</v>
      </c>
      <c r="C119" s="112" t="s">
        <v>272</v>
      </c>
      <c r="D119" s="114" t="s">
        <v>706</v>
      </c>
      <c r="E119" s="115">
        <v>1637</v>
      </c>
      <c r="F119" s="116"/>
      <c r="G119" s="112" t="s">
        <v>963</v>
      </c>
      <c r="H119" s="115">
        <v>15.7</v>
      </c>
      <c r="I119" s="117">
        <v>2.69</v>
      </c>
      <c r="J119" s="118">
        <v>44900</v>
      </c>
      <c r="K119" s="119" t="s">
        <v>970</v>
      </c>
      <c r="L119" s="118">
        <v>5500</v>
      </c>
      <c r="M119" s="118" t="s">
        <v>989</v>
      </c>
      <c r="N119" s="118" t="s">
        <v>989</v>
      </c>
      <c r="O119" s="118" t="s">
        <v>989</v>
      </c>
      <c r="P119" s="118">
        <v>50400</v>
      </c>
      <c r="Q119" s="116">
        <v>1</v>
      </c>
      <c r="R119" s="118">
        <v>50400</v>
      </c>
      <c r="S119" s="120">
        <v>49340</v>
      </c>
      <c r="T119" s="84"/>
      <c r="U119" s="106">
        <v>2035</v>
      </c>
      <c r="V119" s="107">
        <v>44957</v>
      </c>
      <c r="W119" s="108">
        <v>2036</v>
      </c>
      <c r="X119" s="108"/>
      <c r="Y119" s="108">
        <v>412099</v>
      </c>
      <c r="Z119" s="109" t="s">
        <v>991</v>
      </c>
      <c r="AA119" s="108" t="s">
        <v>1242</v>
      </c>
      <c r="AB119" s="108" t="s">
        <v>979</v>
      </c>
      <c r="AC119" s="108">
        <v>2009</v>
      </c>
      <c r="AD119" s="110">
        <v>710.82</v>
      </c>
      <c r="AE119" s="110"/>
      <c r="AF119" s="111">
        <v>43314</v>
      </c>
      <c r="AG119" s="111">
        <v>23875</v>
      </c>
      <c r="AH119" s="295"/>
      <c r="AI119" s="296"/>
      <c r="AJ119" s="79"/>
      <c r="AV119" s="79"/>
      <c r="AY119" s="79"/>
      <c r="AZ119" s="81"/>
    </row>
    <row r="120" spans="1:52" ht="21" x14ac:dyDescent="0.25">
      <c r="A120" s="112">
        <f t="shared" si="1"/>
        <v>115</v>
      </c>
      <c r="B120" s="113" t="s">
        <v>1361</v>
      </c>
      <c r="C120" s="112" t="s">
        <v>273</v>
      </c>
      <c r="D120" s="114" t="s">
        <v>707</v>
      </c>
      <c r="E120" s="115">
        <v>1702</v>
      </c>
      <c r="F120" s="116"/>
      <c r="G120" s="112" t="s">
        <v>963</v>
      </c>
      <c r="H120" s="115">
        <v>15.3</v>
      </c>
      <c r="I120" s="117">
        <v>3.4</v>
      </c>
      <c r="J120" s="118">
        <v>93800</v>
      </c>
      <c r="K120" s="119" t="s">
        <v>970</v>
      </c>
      <c r="L120" s="118">
        <v>5500</v>
      </c>
      <c r="M120" s="118" t="s">
        <v>989</v>
      </c>
      <c r="N120" s="118" t="s">
        <v>989</v>
      </c>
      <c r="O120" s="118" t="s">
        <v>989</v>
      </c>
      <c r="P120" s="118">
        <v>99300</v>
      </c>
      <c r="Q120" s="116">
        <v>1</v>
      </c>
      <c r="R120" s="118">
        <v>99300</v>
      </c>
      <c r="S120" s="120">
        <v>49460</v>
      </c>
      <c r="T120" s="84"/>
      <c r="U120" s="106">
        <v>2035</v>
      </c>
      <c r="V120" s="107">
        <v>45077</v>
      </c>
      <c r="W120" s="108">
        <v>2036</v>
      </c>
      <c r="X120" s="108"/>
      <c r="Y120" s="108">
        <v>418024</v>
      </c>
      <c r="Z120" s="109" t="s">
        <v>991</v>
      </c>
      <c r="AA120" s="108" t="s">
        <v>1242</v>
      </c>
      <c r="AB120" s="108" t="s">
        <v>979</v>
      </c>
      <c r="AC120" s="108">
        <v>2010</v>
      </c>
      <c r="AD120" s="110">
        <v>711.2</v>
      </c>
      <c r="AE120" s="110"/>
      <c r="AF120" s="111">
        <v>43314</v>
      </c>
      <c r="AG120" s="111">
        <v>2387.5</v>
      </c>
      <c r="AH120" s="295"/>
      <c r="AI120" s="296"/>
      <c r="AJ120" s="79"/>
      <c r="AV120" s="79"/>
      <c r="AY120" s="79"/>
      <c r="AZ120" s="81"/>
    </row>
    <row r="121" spans="1:52" ht="15" x14ac:dyDescent="0.25">
      <c r="A121" s="112">
        <f t="shared" si="1"/>
        <v>116</v>
      </c>
      <c r="B121" s="113" t="s">
        <v>1361</v>
      </c>
      <c r="C121" s="112" t="s">
        <v>274</v>
      </c>
      <c r="D121" s="114" t="s">
        <v>708</v>
      </c>
      <c r="E121" s="115">
        <v>1665</v>
      </c>
      <c r="F121" s="116">
        <v>0</v>
      </c>
      <c r="G121" s="112" t="s">
        <v>963</v>
      </c>
      <c r="H121" s="115">
        <v>8.1999999999999993</v>
      </c>
      <c r="I121" s="117">
        <v>2.78</v>
      </c>
      <c r="J121" s="118">
        <v>45100</v>
      </c>
      <c r="K121" s="119" t="s">
        <v>970</v>
      </c>
      <c r="L121" s="118">
        <v>5500</v>
      </c>
      <c r="M121" s="118" t="s">
        <v>989</v>
      </c>
      <c r="N121" s="118" t="s">
        <v>989</v>
      </c>
      <c r="O121" s="118" t="s">
        <v>989</v>
      </c>
      <c r="P121" s="118">
        <v>50600</v>
      </c>
      <c r="Q121" s="116">
        <v>1</v>
      </c>
      <c r="R121" s="118">
        <v>50600</v>
      </c>
      <c r="S121" s="120">
        <v>49902</v>
      </c>
      <c r="T121" s="84"/>
      <c r="U121" s="106"/>
      <c r="V121" s="107">
        <v>45519</v>
      </c>
      <c r="W121" s="108">
        <v>2037</v>
      </c>
      <c r="X121" s="108"/>
      <c r="Y121" s="108">
        <v>481606</v>
      </c>
      <c r="Z121" s="109" t="s">
        <v>991</v>
      </c>
      <c r="AA121" s="108" t="s">
        <v>1238</v>
      </c>
      <c r="AB121" s="108" t="s">
        <v>979</v>
      </c>
      <c r="AC121" s="108">
        <v>2017</v>
      </c>
      <c r="AD121" s="110">
        <v>714.42</v>
      </c>
      <c r="AE121" s="110">
        <v>3.8</v>
      </c>
      <c r="AF121" s="111">
        <v>43314</v>
      </c>
      <c r="AG121" s="111">
        <v>2387.5</v>
      </c>
      <c r="AH121" s="295"/>
      <c r="AI121" s="296"/>
      <c r="AJ121" s="79"/>
      <c r="AV121" s="79"/>
      <c r="AY121" s="79"/>
      <c r="AZ121" s="81"/>
    </row>
    <row r="122" spans="1:52" ht="15" x14ac:dyDescent="0.25">
      <c r="A122" s="112">
        <f t="shared" si="1"/>
        <v>117</v>
      </c>
      <c r="B122" s="113" t="s">
        <v>1361</v>
      </c>
      <c r="C122" s="112" t="s">
        <v>275</v>
      </c>
      <c r="D122" s="114" t="s">
        <v>709</v>
      </c>
      <c r="E122" s="115">
        <v>1559</v>
      </c>
      <c r="F122" s="116">
        <v>0</v>
      </c>
      <c r="G122" s="112" t="s">
        <v>963</v>
      </c>
      <c r="H122" s="115">
        <v>8.3000000000000007</v>
      </c>
      <c r="I122" s="117">
        <v>2.46</v>
      </c>
      <c r="J122" s="118">
        <v>40900</v>
      </c>
      <c r="K122" s="119" t="s">
        <v>970</v>
      </c>
      <c r="L122" s="118">
        <v>20500</v>
      </c>
      <c r="M122" s="118">
        <v>0</v>
      </c>
      <c r="N122" s="118">
        <v>0</v>
      </c>
      <c r="O122" s="118">
        <v>55600</v>
      </c>
      <c r="P122" s="118">
        <v>117000</v>
      </c>
      <c r="Q122" s="116">
        <v>1</v>
      </c>
      <c r="R122" s="118">
        <v>117000</v>
      </c>
      <c r="S122" s="120">
        <v>51998</v>
      </c>
      <c r="T122" s="84"/>
      <c r="U122" s="106"/>
      <c r="V122" s="107">
        <v>47615</v>
      </c>
      <c r="W122" s="108">
        <v>2043</v>
      </c>
      <c r="X122" s="108">
        <v>2052</v>
      </c>
      <c r="Y122" s="108">
        <v>481608</v>
      </c>
      <c r="Z122" s="109" t="s">
        <v>991</v>
      </c>
      <c r="AA122" s="108" t="s">
        <v>1238</v>
      </c>
      <c r="AB122" s="108" t="s">
        <v>979</v>
      </c>
      <c r="AC122" s="108">
        <v>2017</v>
      </c>
      <c r="AD122" s="110">
        <v>712.35</v>
      </c>
      <c r="AE122" s="110">
        <v>4.3</v>
      </c>
      <c r="AF122" s="111">
        <v>43314</v>
      </c>
      <c r="AG122" s="111">
        <v>2387.5</v>
      </c>
      <c r="AH122" s="295"/>
      <c r="AI122" s="296"/>
      <c r="AJ122" s="79"/>
      <c r="AK122" s="79"/>
      <c r="AL122" s="79"/>
      <c r="AM122" s="79"/>
      <c r="AV122" s="79"/>
      <c r="AY122" s="79"/>
      <c r="AZ122" s="81"/>
    </row>
    <row r="123" spans="1:52" ht="15" x14ac:dyDescent="0.25">
      <c r="A123" s="112">
        <f t="shared" si="1"/>
        <v>118</v>
      </c>
      <c r="B123" s="113" t="s">
        <v>1361</v>
      </c>
      <c r="C123" s="112" t="s">
        <v>276</v>
      </c>
      <c r="D123" s="114" t="s">
        <v>710</v>
      </c>
      <c r="E123" s="115">
        <v>2303</v>
      </c>
      <c r="F123" s="116">
        <v>0</v>
      </c>
      <c r="G123" s="112" t="s">
        <v>963</v>
      </c>
      <c r="H123" s="115">
        <v>7.3</v>
      </c>
      <c r="I123" s="117">
        <v>2.29</v>
      </c>
      <c r="J123" s="118">
        <v>37900</v>
      </c>
      <c r="K123" s="119" t="s">
        <v>970</v>
      </c>
      <c r="L123" s="118">
        <v>20500</v>
      </c>
      <c r="M123" s="118">
        <v>0</v>
      </c>
      <c r="N123" s="118">
        <v>0</v>
      </c>
      <c r="O123" s="118">
        <v>38200</v>
      </c>
      <c r="P123" s="118">
        <v>96600</v>
      </c>
      <c r="Q123" s="116">
        <v>1</v>
      </c>
      <c r="R123" s="118">
        <v>96600</v>
      </c>
      <c r="S123" s="120">
        <v>49968</v>
      </c>
      <c r="T123" s="84"/>
      <c r="U123" s="106"/>
      <c r="V123" s="107">
        <v>45585</v>
      </c>
      <c r="W123" s="108">
        <v>2037</v>
      </c>
      <c r="X123" s="108">
        <v>2046</v>
      </c>
      <c r="Y123" s="108">
        <v>487321</v>
      </c>
      <c r="Z123" s="109" t="s">
        <v>991</v>
      </c>
      <c r="AA123" s="108" t="s">
        <v>1243</v>
      </c>
      <c r="AB123" s="108" t="s">
        <v>979</v>
      </c>
      <c r="AC123" s="108">
        <v>2018</v>
      </c>
      <c r="AD123" s="110">
        <v>715.81</v>
      </c>
      <c r="AE123" s="110">
        <v>3.2</v>
      </c>
      <c r="AF123" s="111">
        <v>43314</v>
      </c>
      <c r="AG123" s="111">
        <v>23875</v>
      </c>
      <c r="AH123" s="295"/>
      <c r="AI123" s="296"/>
      <c r="AJ123" s="79"/>
      <c r="AK123" s="79"/>
      <c r="AL123" s="79"/>
      <c r="AM123" s="79"/>
      <c r="AV123" s="79"/>
      <c r="AY123" s="79"/>
      <c r="AZ123" s="81"/>
    </row>
    <row r="124" spans="1:52" ht="15" x14ac:dyDescent="0.25">
      <c r="A124" s="112">
        <f t="shared" si="1"/>
        <v>119</v>
      </c>
      <c r="B124" s="113" t="s">
        <v>1361</v>
      </c>
      <c r="C124" s="112" t="s">
        <v>277</v>
      </c>
      <c r="D124" s="114" t="s">
        <v>711</v>
      </c>
      <c r="E124" s="115">
        <v>2377</v>
      </c>
      <c r="F124" s="116">
        <v>0</v>
      </c>
      <c r="G124" s="112" t="s">
        <v>963</v>
      </c>
      <c r="H124" s="115">
        <v>7.3</v>
      </c>
      <c r="I124" s="117">
        <v>2.4900000000000002</v>
      </c>
      <c r="J124" s="118">
        <v>40900</v>
      </c>
      <c r="K124" s="119" t="s">
        <v>970</v>
      </c>
      <c r="L124" s="118">
        <v>5500</v>
      </c>
      <c r="M124" s="118" t="s">
        <v>989</v>
      </c>
      <c r="N124" s="118" t="s">
        <v>989</v>
      </c>
      <c r="O124" s="118" t="s">
        <v>989</v>
      </c>
      <c r="P124" s="118">
        <v>46400</v>
      </c>
      <c r="Q124" s="116">
        <v>1</v>
      </c>
      <c r="R124" s="118">
        <v>46400</v>
      </c>
      <c r="S124" s="120">
        <v>49849</v>
      </c>
      <c r="T124" s="84"/>
      <c r="U124" s="106"/>
      <c r="V124" s="107">
        <v>45466</v>
      </c>
      <c r="W124" s="108">
        <v>2037</v>
      </c>
      <c r="X124" s="108"/>
      <c r="Y124" s="108">
        <v>487322</v>
      </c>
      <c r="Z124" s="109" t="s">
        <v>991</v>
      </c>
      <c r="AA124" s="108" t="s">
        <v>1243</v>
      </c>
      <c r="AB124" s="108" t="s">
        <v>979</v>
      </c>
      <c r="AC124" s="108">
        <v>2018</v>
      </c>
      <c r="AD124" s="110">
        <v>714.06</v>
      </c>
      <c r="AE124" s="110">
        <v>2.2999999999999998</v>
      </c>
      <c r="AF124" s="111">
        <v>43314</v>
      </c>
      <c r="AG124" s="111">
        <v>2387.5</v>
      </c>
      <c r="AH124" s="295"/>
      <c r="AI124" s="296"/>
      <c r="AJ124" s="79"/>
      <c r="AV124" s="79"/>
      <c r="AY124" s="79"/>
      <c r="AZ124" s="81"/>
    </row>
    <row r="125" spans="1:52" ht="21" x14ac:dyDescent="0.25">
      <c r="A125" s="112">
        <f t="shared" si="1"/>
        <v>120</v>
      </c>
      <c r="B125" s="113" t="s">
        <v>1361</v>
      </c>
      <c r="C125" s="112" t="s">
        <v>278</v>
      </c>
      <c r="D125" s="114" t="s">
        <v>712</v>
      </c>
      <c r="E125" s="115">
        <v>1704</v>
      </c>
      <c r="F125" s="116"/>
      <c r="G125" s="112" t="s">
        <v>963</v>
      </c>
      <c r="H125" s="115">
        <v>15.3</v>
      </c>
      <c r="I125" s="117">
        <v>3.46</v>
      </c>
      <c r="J125" s="118">
        <v>95800</v>
      </c>
      <c r="K125" s="119" t="s">
        <v>970</v>
      </c>
      <c r="L125" s="118">
        <v>20500</v>
      </c>
      <c r="M125" s="118">
        <v>0</v>
      </c>
      <c r="N125" s="118">
        <v>0</v>
      </c>
      <c r="O125" s="118">
        <v>45700</v>
      </c>
      <c r="P125" s="118">
        <v>162000</v>
      </c>
      <c r="Q125" s="116">
        <v>1</v>
      </c>
      <c r="R125" s="118">
        <v>162000</v>
      </c>
      <c r="S125" s="120">
        <v>53452</v>
      </c>
      <c r="T125" s="84"/>
      <c r="U125" s="106"/>
      <c r="V125" s="107">
        <v>49069</v>
      </c>
      <c r="W125" s="108">
        <v>2047</v>
      </c>
      <c r="X125" s="108">
        <v>2056</v>
      </c>
      <c r="Y125" s="108">
        <v>418025</v>
      </c>
      <c r="Z125" s="109" t="s">
        <v>991</v>
      </c>
      <c r="AA125" s="108" t="s">
        <v>1242</v>
      </c>
      <c r="AB125" s="108" t="s">
        <v>979</v>
      </c>
      <c r="AC125" s="108">
        <v>2010</v>
      </c>
      <c r="AD125" s="110">
        <v>709.49</v>
      </c>
      <c r="AE125" s="110">
        <v>2.2000000000000002</v>
      </c>
      <c r="AF125" s="111">
        <v>43314</v>
      </c>
      <c r="AG125" s="111">
        <v>2387.5</v>
      </c>
      <c r="AH125" s="295"/>
      <c r="AI125" s="296"/>
      <c r="AJ125" s="79"/>
      <c r="AK125" s="79"/>
      <c r="AL125" s="79"/>
      <c r="AM125" s="79"/>
      <c r="AV125" s="79"/>
      <c r="AY125" s="79"/>
      <c r="AZ125" s="81"/>
    </row>
    <row r="126" spans="1:52" ht="15" x14ac:dyDescent="0.25">
      <c r="A126" s="112">
        <f t="shared" si="1"/>
        <v>121</v>
      </c>
      <c r="B126" s="113" t="s">
        <v>1361</v>
      </c>
      <c r="C126" s="112" t="s">
        <v>279</v>
      </c>
      <c r="D126" s="114" t="s">
        <v>713</v>
      </c>
      <c r="E126" s="115">
        <v>2272</v>
      </c>
      <c r="F126" s="116">
        <v>0</v>
      </c>
      <c r="G126" s="112" t="s">
        <v>963</v>
      </c>
      <c r="H126" s="115">
        <v>7.4</v>
      </c>
      <c r="I126" s="117">
        <v>2.1800000000000002</v>
      </c>
      <c r="J126" s="118">
        <v>36400</v>
      </c>
      <c r="K126" s="119" t="s">
        <v>970</v>
      </c>
      <c r="L126" s="118">
        <v>5500</v>
      </c>
      <c r="M126" s="118" t="s">
        <v>989</v>
      </c>
      <c r="N126" s="118" t="s">
        <v>989</v>
      </c>
      <c r="O126" s="118" t="s">
        <v>989</v>
      </c>
      <c r="P126" s="118">
        <v>41900</v>
      </c>
      <c r="Q126" s="116">
        <v>1</v>
      </c>
      <c r="R126" s="118">
        <v>41900</v>
      </c>
      <c r="S126" s="120">
        <v>49928</v>
      </c>
      <c r="T126" s="84"/>
      <c r="U126" s="106"/>
      <c r="V126" s="107">
        <v>45545</v>
      </c>
      <c r="W126" s="108">
        <v>2037</v>
      </c>
      <c r="X126" s="108"/>
      <c r="Y126" s="108">
        <v>487323</v>
      </c>
      <c r="Z126" s="109" t="s">
        <v>991</v>
      </c>
      <c r="AA126" s="108" t="s">
        <v>1243</v>
      </c>
      <c r="AB126" s="108" t="s">
        <v>979</v>
      </c>
      <c r="AC126" s="108">
        <v>2018</v>
      </c>
      <c r="AD126" s="110">
        <v>712.67</v>
      </c>
      <c r="AE126" s="110">
        <v>5.2</v>
      </c>
      <c r="AF126" s="111">
        <v>43314</v>
      </c>
      <c r="AG126" s="111">
        <v>2387.5</v>
      </c>
      <c r="AH126" s="295"/>
      <c r="AI126" s="296"/>
      <c r="AJ126" s="79"/>
      <c r="AV126" s="79"/>
      <c r="AY126" s="79"/>
      <c r="AZ126" s="81"/>
    </row>
    <row r="127" spans="1:52" ht="15" x14ac:dyDescent="0.25">
      <c r="A127" s="112">
        <f t="shared" si="1"/>
        <v>122</v>
      </c>
      <c r="B127" s="113" t="s">
        <v>1361</v>
      </c>
      <c r="C127" s="112" t="s">
        <v>280</v>
      </c>
      <c r="D127" s="114" t="s">
        <v>714</v>
      </c>
      <c r="E127" s="115">
        <v>2260</v>
      </c>
      <c r="F127" s="116">
        <v>0</v>
      </c>
      <c r="G127" s="112" t="s">
        <v>963</v>
      </c>
      <c r="H127" s="115">
        <v>7.3</v>
      </c>
      <c r="I127" s="117">
        <v>2.13</v>
      </c>
      <c r="J127" s="118">
        <v>35200</v>
      </c>
      <c r="K127" s="119" t="s">
        <v>970</v>
      </c>
      <c r="L127" s="118">
        <v>5500</v>
      </c>
      <c r="M127" s="118" t="s">
        <v>989</v>
      </c>
      <c r="N127" s="118" t="s">
        <v>989</v>
      </c>
      <c r="O127" s="118" t="s">
        <v>989</v>
      </c>
      <c r="P127" s="118">
        <v>40700</v>
      </c>
      <c r="Q127" s="116">
        <v>1</v>
      </c>
      <c r="R127" s="118">
        <v>40700</v>
      </c>
      <c r="S127" s="120">
        <v>49834</v>
      </c>
      <c r="T127" s="84"/>
      <c r="U127" s="106"/>
      <c r="V127" s="107">
        <v>45451</v>
      </c>
      <c r="W127" s="108">
        <v>2037</v>
      </c>
      <c r="X127" s="108"/>
      <c r="Y127" s="108">
        <v>487324</v>
      </c>
      <c r="Z127" s="109" t="s">
        <v>991</v>
      </c>
      <c r="AA127" s="108" t="s">
        <v>1243</v>
      </c>
      <c r="AB127" s="108" t="s">
        <v>979</v>
      </c>
      <c r="AC127" s="108">
        <v>2018</v>
      </c>
      <c r="AD127" s="110">
        <v>714.07</v>
      </c>
      <c r="AE127" s="110">
        <v>2.8</v>
      </c>
      <c r="AF127" s="111">
        <v>43314</v>
      </c>
      <c r="AG127" s="111">
        <v>2387.5</v>
      </c>
      <c r="AH127" s="295"/>
      <c r="AI127" s="296"/>
      <c r="AJ127" s="79"/>
      <c r="AV127" s="79"/>
      <c r="AY127" s="79"/>
      <c r="AZ127" s="81"/>
    </row>
    <row r="128" spans="1:52" ht="15" x14ac:dyDescent="0.25">
      <c r="A128" s="112">
        <f t="shared" si="1"/>
        <v>123</v>
      </c>
      <c r="B128" s="113" t="s">
        <v>1361</v>
      </c>
      <c r="C128" s="112" t="s">
        <v>281</v>
      </c>
      <c r="D128" s="114" t="s">
        <v>715</v>
      </c>
      <c r="E128" s="115">
        <v>1682</v>
      </c>
      <c r="F128" s="116">
        <v>0</v>
      </c>
      <c r="G128" s="112" t="s">
        <v>963</v>
      </c>
      <c r="H128" s="115">
        <v>14.1</v>
      </c>
      <c r="I128" s="117">
        <v>2.13</v>
      </c>
      <c r="J128" s="118">
        <v>35200</v>
      </c>
      <c r="K128" s="119" t="s">
        <v>970</v>
      </c>
      <c r="L128" s="118">
        <v>5500</v>
      </c>
      <c r="M128" s="118" t="s">
        <v>989</v>
      </c>
      <c r="N128" s="118" t="s">
        <v>989</v>
      </c>
      <c r="O128" s="118" t="s">
        <v>989</v>
      </c>
      <c r="P128" s="118">
        <v>40700</v>
      </c>
      <c r="Q128" s="116">
        <v>1</v>
      </c>
      <c r="R128" s="118">
        <v>40700</v>
      </c>
      <c r="S128" s="120">
        <v>51221</v>
      </c>
      <c r="T128" s="84"/>
      <c r="U128" s="106"/>
      <c r="V128" s="107">
        <v>46838</v>
      </c>
      <c r="W128" s="108">
        <v>2041</v>
      </c>
      <c r="X128" s="108"/>
      <c r="Y128" s="108">
        <v>432652</v>
      </c>
      <c r="Z128" s="109" t="s">
        <v>991</v>
      </c>
      <c r="AA128" s="108" t="s">
        <v>1242</v>
      </c>
      <c r="AB128" s="108" t="s">
        <v>979</v>
      </c>
      <c r="AC128" s="108">
        <v>2011</v>
      </c>
      <c r="AD128" s="110">
        <v>710.28</v>
      </c>
      <c r="AE128" s="110">
        <v>6.9</v>
      </c>
      <c r="AF128" s="111">
        <v>43314</v>
      </c>
      <c r="AG128" s="111">
        <v>2387.5</v>
      </c>
      <c r="AH128" s="295"/>
      <c r="AI128" s="296"/>
      <c r="AJ128" s="79"/>
      <c r="AV128" s="79"/>
      <c r="AY128" s="79"/>
      <c r="AZ128" s="81"/>
    </row>
    <row r="129" spans="1:52" ht="21" x14ac:dyDescent="0.25">
      <c r="A129" s="112">
        <f t="shared" si="1"/>
        <v>124</v>
      </c>
      <c r="B129" s="113" t="s">
        <v>1361</v>
      </c>
      <c r="C129" s="112" t="s">
        <v>282</v>
      </c>
      <c r="D129" s="114" t="s">
        <v>594</v>
      </c>
      <c r="E129" s="115">
        <v>1597</v>
      </c>
      <c r="F129" s="116">
        <v>0</v>
      </c>
      <c r="G129" s="112" t="s">
        <v>963</v>
      </c>
      <c r="H129" s="115">
        <v>14.1</v>
      </c>
      <c r="I129" s="117">
        <v>1.92</v>
      </c>
      <c r="J129" s="118">
        <v>32200</v>
      </c>
      <c r="K129" s="119" t="s">
        <v>970</v>
      </c>
      <c r="L129" s="118">
        <v>5500</v>
      </c>
      <c r="M129" s="118" t="s">
        <v>989</v>
      </c>
      <c r="N129" s="118" t="s">
        <v>989</v>
      </c>
      <c r="O129" s="118" t="s">
        <v>989</v>
      </c>
      <c r="P129" s="118">
        <v>37700</v>
      </c>
      <c r="Q129" s="116">
        <v>1</v>
      </c>
      <c r="R129" s="118">
        <v>37700</v>
      </c>
      <c r="S129" s="120">
        <v>49734</v>
      </c>
      <c r="T129" s="84"/>
      <c r="U129" s="106">
        <v>2036</v>
      </c>
      <c r="V129" s="107">
        <v>45351</v>
      </c>
      <c r="W129" s="108">
        <v>2037</v>
      </c>
      <c r="X129" s="108"/>
      <c r="Y129" s="108">
        <v>432704</v>
      </c>
      <c r="Z129" s="109" t="s">
        <v>991</v>
      </c>
      <c r="AA129" s="108" t="s">
        <v>1242</v>
      </c>
      <c r="AB129" s="108" t="s">
        <v>979</v>
      </c>
      <c r="AC129" s="108">
        <v>2011</v>
      </c>
      <c r="AD129" s="110">
        <v>708.88</v>
      </c>
      <c r="AE129" s="110"/>
      <c r="AF129" s="111">
        <v>43314</v>
      </c>
      <c r="AG129" s="111">
        <v>2387.5</v>
      </c>
      <c r="AH129" s="295"/>
      <c r="AI129" s="296"/>
      <c r="AJ129" s="79"/>
      <c r="AV129" s="79"/>
      <c r="AY129" s="79"/>
      <c r="AZ129" s="81"/>
    </row>
    <row r="130" spans="1:52" ht="21" x14ac:dyDescent="0.25">
      <c r="A130" s="112">
        <f t="shared" si="1"/>
        <v>125</v>
      </c>
      <c r="B130" s="113" t="s">
        <v>1361</v>
      </c>
      <c r="C130" s="112" t="s">
        <v>283</v>
      </c>
      <c r="D130" s="114" t="s">
        <v>716</v>
      </c>
      <c r="E130" s="115">
        <v>1568</v>
      </c>
      <c r="F130" s="116"/>
      <c r="G130" s="112" t="s">
        <v>963</v>
      </c>
      <c r="H130" s="115">
        <v>15.3</v>
      </c>
      <c r="I130" s="117">
        <v>3.34</v>
      </c>
      <c r="J130" s="118">
        <v>92200</v>
      </c>
      <c r="K130" s="119" t="s">
        <v>970</v>
      </c>
      <c r="L130" s="118">
        <v>5500</v>
      </c>
      <c r="M130" s="118" t="s">
        <v>989</v>
      </c>
      <c r="N130" s="118" t="s">
        <v>989</v>
      </c>
      <c r="O130" s="118" t="s">
        <v>989</v>
      </c>
      <c r="P130" s="118">
        <v>97700</v>
      </c>
      <c r="Q130" s="116">
        <v>1</v>
      </c>
      <c r="R130" s="118">
        <v>97700</v>
      </c>
      <c r="S130" s="120">
        <v>47391</v>
      </c>
      <c r="T130" s="84"/>
      <c r="U130" s="106">
        <v>2029</v>
      </c>
      <c r="V130" s="107">
        <v>43008</v>
      </c>
      <c r="W130" s="108">
        <v>2030</v>
      </c>
      <c r="X130" s="108"/>
      <c r="Y130" s="108">
        <v>418023</v>
      </c>
      <c r="Z130" s="109" t="s">
        <v>991</v>
      </c>
      <c r="AA130" s="108" t="s">
        <v>1242</v>
      </c>
      <c r="AB130" s="108" t="s">
        <v>979</v>
      </c>
      <c r="AC130" s="108">
        <v>2010</v>
      </c>
      <c r="AD130" s="110">
        <v>707.45</v>
      </c>
      <c r="AE130" s="110"/>
      <c r="AF130" s="111">
        <v>43314</v>
      </c>
      <c r="AG130" s="111">
        <v>2387.5</v>
      </c>
      <c r="AH130" s="295"/>
      <c r="AI130" s="296"/>
      <c r="AJ130" s="79"/>
      <c r="AV130" s="79"/>
      <c r="AY130" s="79"/>
      <c r="AZ130" s="81"/>
    </row>
    <row r="131" spans="1:52" ht="15" x14ac:dyDescent="0.25">
      <c r="A131" s="112">
        <f t="shared" si="1"/>
        <v>126</v>
      </c>
      <c r="B131" s="113" t="s">
        <v>1361</v>
      </c>
      <c r="C131" s="112" t="s">
        <v>284</v>
      </c>
      <c r="D131" s="114" t="s">
        <v>717</v>
      </c>
      <c r="E131" s="115">
        <v>1687</v>
      </c>
      <c r="F131" s="116">
        <v>0</v>
      </c>
      <c r="G131" s="112" t="s">
        <v>963</v>
      </c>
      <c r="H131" s="115">
        <v>14.1</v>
      </c>
      <c r="I131" s="117">
        <v>2.1800000000000002</v>
      </c>
      <c r="J131" s="118">
        <v>36400</v>
      </c>
      <c r="K131" s="119" t="s">
        <v>970</v>
      </c>
      <c r="L131" s="118">
        <v>5500</v>
      </c>
      <c r="M131" s="118" t="s">
        <v>989</v>
      </c>
      <c r="N131" s="118" t="s">
        <v>989</v>
      </c>
      <c r="O131" s="118" t="s">
        <v>989</v>
      </c>
      <c r="P131" s="118">
        <v>41900</v>
      </c>
      <c r="Q131" s="116">
        <v>1</v>
      </c>
      <c r="R131" s="118">
        <v>41900</v>
      </c>
      <c r="S131" s="120">
        <v>53326</v>
      </c>
      <c r="T131" s="84"/>
      <c r="U131" s="106"/>
      <c r="V131" s="107">
        <v>48943</v>
      </c>
      <c r="W131" s="108">
        <v>2046</v>
      </c>
      <c r="X131" s="108"/>
      <c r="Y131" s="108">
        <v>432654</v>
      </c>
      <c r="Z131" s="109" t="s">
        <v>991</v>
      </c>
      <c r="AA131" s="108" t="s">
        <v>1242</v>
      </c>
      <c r="AB131" s="108" t="s">
        <v>979</v>
      </c>
      <c r="AC131" s="108">
        <v>2011</v>
      </c>
      <c r="AD131" s="110">
        <v>709.95</v>
      </c>
      <c r="AE131" s="110">
        <v>2.6</v>
      </c>
      <c r="AF131" s="111">
        <v>43314</v>
      </c>
      <c r="AG131" s="111">
        <v>2387.5</v>
      </c>
      <c r="AH131" s="295"/>
      <c r="AI131" s="296"/>
      <c r="AJ131" s="79"/>
      <c r="AV131" s="79"/>
      <c r="AY131" s="79"/>
      <c r="AZ131" s="81"/>
    </row>
    <row r="132" spans="1:52" ht="21" x14ac:dyDescent="0.25">
      <c r="A132" s="112">
        <f t="shared" si="1"/>
        <v>127</v>
      </c>
      <c r="B132" s="113" t="s">
        <v>1361</v>
      </c>
      <c r="C132" s="112" t="s">
        <v>285</v>
      </c>
      <c r="D132" s="114" t="s">
        <v>718</v>
      </c>
      <c r="E132" s="115">
        <v>1862</v>
      </c>
      <c r="F132" s="116">
        <v>0</v>
      </c>
      <c r="G132" s="112" t="s">
        <v>963</v>
      </c>
      <c r="H132" s="115">
        <v>13.3</v>
      </c>
      <c r="I132" s="117">
        <v>2.0499999999999998</v>
      </c>
      <c r="J132" s="118">
        <v>35200</v>
      </c>
      <c r="K132" s="119" t="s">
        <v>970</v>
      </c>
      <c r="L132" s="118">
        <v>5500</v>
      </c>
      <c r="M132" s="118" t="s">
        <v>989</v>
      </c>
      <c r="N132" s="118" t="s">
        <v>989</v>
      </c>
      <c r="O132" s="118" t="s">
        <v>989</v>
      </c>
      <c r="P132" s="118">
        <v>40700</v>
      </c>
      <c r="Q132" s="116">
        <v>1</v>
      </c>
      <c r="R132" s="118">
        <v>40700</v>
      </c>
      <c r="S132" s="120">
        <v>49552</v>
      </c>
      <c r="T132" s="84"/>
      <c r="U132" s="106">
        <v>2035</v>
      </c>
      <c r="V132" s="107">
        <v>45169</v>
      </c>
      <c r="W132" s="108">
        <v>2036</v>
      </c>
      <c r="X132" s="108"/>
      <c r="Y132" s="108">
        <v>441020</v>
      </c>
      <c r="Z132" s="109" t="s">
        <v>991</v>
      </c>
      <c r="AA132" s="108" t="s">
        <v>1238</v>
      </c>
      <c r="AB132" s="108" t="s">
        <v>979</v>
      </c>
      <c r="AC132" s="108">
        <v>2012</v>
      </c>
      <c r="AD132" s="110">
        <v>716.73</v>
      </c>
      <c r="AE132" s="110"/>
      <c r="AF132" s="111">
        <v>43314</v>
      </c>
      <c r="AG132" s="111">
        <v>2387.5</v>
      </c>
      <c r="AH132" s="295"/>
      <c r="AI132" s="296"/>
      <c r="AJ132" s="79"/>
      <c r="AV132" s="79"/>
      <c r="AY132" s="79"/>
      <c r="AZ132" s="81"/>
    </row>
    <row r="133" spans="1:52" ht="21" x14ac:dyDescent="0.25">
      <c r="A133" s="112">
        <f t="shared" si="1"/>
        <v>128</v>
      </c>
      <c r="B133" s="113" t="s">
        <v>1361</v>
      </c>
      <c r="C133" s="112" t="s">
        <v>286</v>
      </c>
      <c r="D133" s="114" t="s">
        <v>719</v>
      </c>
      <c r="E133" s="115">
        <v>1761</v>
      </c>
      <c r="F133" s="116"/>
      <c r="G133" s="112" t="s">
        <v>963</v>
      </c>
      <c r="H133" s="115">
        <v>14.2</v>
      </c>
      <c r="I133" s="117">
        <v>2.29</v>
      </c>
      <c r="J133" s="118">
        <v>37900</v>
      </c>
      <c r="K133" s="119" t="s">
        <v>974</v>
      </c>
      <c r="L133" s="118">
        <v>5500</v>
      </c>
      <c r="M133" s="118" t="s">
        <v>989</v>
      </c>
      <c r="N133" s="118" t="s">
        <v>989</v>
      </c>
      <c r="O133" s="118" t="s">
        <v>989</v>
      </c>
      <c r="P133" s="118">
        <v>43400</v>
      </c>
      <c r="Q133" s="116">
        <v>1</v>
      </c>
      <c r="R133" s="118">
        <v>43400</v>
      </c>
      <c r="S133" s="120">
        <v>48304</v>
      </c>
      <c r="T133" s="84"/>
      <c r="U133" s="106">
        <v>2032</v>
      </c>
      <c r="V133" s="107">
        <v>43921</v>
      </c>
      <c r="W133" s="108">
        <v>2033</v>
      </c>
      <c r="X133" s="108"/>
      <c r="Y133" s="108">
        <v>430028</v>
      </c>
      <c r="Z133" s="109" t="s">
        <v>991</v>
      </c>
      <c r="AA133" s="108" t="s">
        <v>1244</v>
      </c>
      <c r="AB133" s="108" t="s">
        <v>979</v>
      </c>
      <c r="AC133" s="108">
        <v>2011</v>
      </c>
      <c r="AD133" s="110">
        <v>719.81</v>
      </c>
      <c r="AE133" s="110"/>
      <c r="AF133" s="111">
        <v>43314</v>
      </c>
      <c r="AG133" s="111">
        <v>2387.5</v>
      </c>
      <c r="AH133" s="295"/>
      <c r="AI133" s="296"/>
      <c r="AJ133" s="79"/>
      <c r="AV133" s="79"/>
      <c r="AY133" s="79"/>
      <c r="AZ133" s="81"/>
    </row>
    <row r="134" spans="1:52" ht="21" x14ac:dyDescent="0.25">
      <c r="A134" s="112">
        <f t="shared" si="1"/>
        <v>129</v>
      </c>
      <c r="B134" s="113" t="s">
        <v>1361</v>
      </c>
      <c r="C134" s="112" t="s">
        <v>287</v>
      </c>
      <c r="D134" s="114" t="s">
        <v>719</v>
      </c>
      <c r="E134" s="115">
        <v>1760</v>
      </c>
      <c r="F134" s="116"/>
      <c r="G134" s="112" t="s">
        <v>963</v>
      </c>
      <c r="H134" s="115">
        <v>14.2</v>
      </c>
      <c r="I134" s="117">
        <v>2.2799999999999998</v>
      </c>
      <c r="J134" s="118">
        <v>37900</v>
      </c>
      <c r="K134" s="119" t="s">
        <v>974</v>
      </c>
      <c r="L134" s="118">
        <v>20500</v>
      </c>
      <c r="M134" s="118">
        <v>0</v>
      </c>
      <c r="N134" s="118">
        <v>0</v>
      </c>
      <c r="O134" s="118">
        <v>35800</v>
      </c>
      <c r="P134" s="118">
        <v>94200</v>
      </c>
      <c r="Q134" s="116">
        <v>1</v>
      </c>
      <c r="R134" s="118">
        <v>94200</v>
      </c>
      <c r="S134" s="120">
        <v>48304</v>
      </c>
      <c r="T134" s="84"/>
      <c r="U134" s="106">
        <v>2032</v>
      </c>
      <c r="V134" s="107">
        <v>43921</v>
      </c>
      <c r="W134" s="108">
        <v>2033</v>
      </c>
      <c r="X134" s="108">
        <v>2042</v>
      </c>
      <c r="Y134" s="108">
        <v>429913</v>
      </c>
      <c r="Z134" s="109" t="s">
        <v>991</v>
      </c>
      <c r="AA134" s="108" t="s">
        <v>1244</v>
      </c>
      <c r="AB134" s="108" t="s">
        <v>979</v>
      </c>
      <c r="AC134" s="108">
        <v>2011</v>
      </c>
      <c r="AD134" s="110">
        <v>721.34</v>
      </c>
      <c r="AE134" s="110"/>
      <c r="AF134" s="111">
        <v>43314</v>
      </c>
      <c r="AG134" s="111">
        <v>23875</v>
      </c>
      <c r="AH134" s="295"/>
      <c r="AI134" s="296"/>
      <c r="AJ134" s="79"/>
      <c r="AK134" s="79"/>
      <c r="AL134" s="79"/>
      <c r="AM134" s="79"/>
      <c r="AV134" s="79"/>
      <c r="AY134" s="79"/>
      <c r="AZ134" s="81"/>
    </row>
    <row r="135" spans="1:52" ht="21" x14ac:dyDescent="0.25">
      <c r="A135" s="112">
        <f t="shared" ref="A135:A198" si="2">A134+1</f>
        <v>130</v>
      </c>
      <c r="B135" s="113" t="s">
        <v>1361</v>
      </c>
      <c r="C135" s="112" t="s">
        <v>288</v>
      </c>
      <c r="D135" s="114" t="s">
        <v>604</v>
      </c>
      <c r="E135" s="115">
        <v>1719</v>
      </c>
      <c r="F135" s="116"/>
      <c r="G135" s="112" t="s">
        <v>963</v>
      </c>
      <c r="H135" s="115">
        <v>14.2</v>
      </c>
      <c r="I135" s="117">
        <v>2.2200000000000002</v>
      </c>
      <c r="J135" s="118">
        <v>36400</v>
      </c>
      <c r="K135" s="119" t="s">
        <v>974</v>
      </c>
      <c r="L135" s="118">
        <v>5500</v>
      </c>
      <c r="M135" s="118" t="s">
        <v>989</v>
      </c>
      <c r="N135" s="118" t="s">
        <v>989</v>
      </c>
      <c r="O135" s="118" t="s">
        <v>989</v>
      </c>
      <c r="P135" s="118">
        <v>41900</v>
      </c>
      <c r="Q135" s="116">
        <v>1</v>
      </c>
      <c r="R135" s="118">
        <v>41900</v>
      </c>
      <c r="S135" s="120">
        <v>48060</v>
      </c>
      <c r="T135" s="84"/>
      <c r="U135" s="106">
        <v>2031</v>
      </c>
      <c r="V135" s="107">
        <v>43677</v>
      </c>
      <c r="W135" s="108">
        <v>2032</v>
      </c>
      <c r="X135" s="108"/>
      <c r="Y135" s="108">
        <v>429933</v>
      </c>
      <c r="Z135" s="109" t="s">
        <v>991</v>
      </c>
      <c r="AA135" s="108" t="s">
        <v>1244</v>
      </c>
      <c r="AB135" s="108" t="s">
        <v>979</v>
      </c>
      <c r="AC135" s="108">
        <v>2011</v>
      </c>
      <c r="AD135" s="110">
        <v>720.65</v>
      </c>
      <c r="AE135" s="110"/>
      <c r="AF135" s="111">
        <v>43314</v>
      </c>
      <c r="AG135" s="111">
        <v>2387.5</v>
      </c>
      <c r="AH135" s="295"/>
      <c r="AI135" s="296"/>
      <c r="AJ135" s="79"/>
      <c r="AV135" s="79"/>
      <c r="AY135" s="79"/>
      <c r="AZ135" s="81"/>
    </row>
    <row r="136" spans="1:52" ht="21" x14ac:dyDescent="0.25">
      <c r="A136" s="112">
        <f t="shared" si="2"/>
        <v>131</v>
      </c>
      <c r="B136" s="113" t="s">
        <v>1361</v>
      </c>
      <c r="C136" s="112" t="s">
        <v>289</v>
      </c>
      <c r="D136" s="114" t="s">
        <v>720</v>
      </c>
      <c r="E136" s="115">
        <v>1848</v>
      </c>
      <c r="F136" s="116">
        <v>0</v>
      </c>
      <c r="G136" s="112" t="s">
        <v>963</v>
      </c>
      <c r="H136" s="115">
        <v>13.3</v>
      </c>
      <c r="I136" s="117">
        <v>2.0499999999999998</v>
      </c>
      <c r="J136" s="118">
        <v>35200</v>
      </c>
      <c r="K136" s="119" t="s">
        <v>970</v>
      </c>
      <c r="L136" s="118">
        <v>5500</v>
      </c>
      <c r="M136" s="118" t="s">
        <v>989</v>
      </c>
      <c r="N136" s="118" t="s">
        <v>989</v>
      </c>
      <c r="O136" s="118" t="s">
        <v>989</v>
      </c>
      <c r="P136" s="118">
        <v>40700</v>
      </c>
      <c r="Q136" s="116">
        <v>1</v>
      </c>
      <c r="R136" s="118">
        <v>40700</v>
      </c>
      <c r="S136" s="120">
        <v>49003</v>
      </c>
      <c r="T136" s="84"/>
      <c r="U136" s="106">
        <v>2034</v>
      </c>
      <c r="V136" s="107">
        <v>44620</v>
      </c>
      <c r="W136" s="108">
        <v>2035</v>
      </c>
      <c r="X136" s="108"/>
      <c r="Y136" s="108">
        <v>441106</v>
      </c>
      <c r="Z136" s="109" t="s">
        <v>991</v>
      </c>
      <c r="AA136" s="108" t="s">
        <v>1238</v>
      </c>
      <c r="AB136" s="108" t="s">
        <v>979</v>
      </c>
      <c r="AC136" s="108">
        <v>2012</v>
      </c>
      <c r="AD136" s="110">
        <v>714.78</v>
      </c>
      <c r="AE136" s="110"/>
      <c r="AF136" s="111">
        <v>43314</v>
      </c>
      <c r="AG136" s="111">
        <v>2387.5</v>
      </c>
      <c r="AH136" s="295"/>
      <c r="AI136" s="296"/>
      <c r="AJ136" s="79"/>
      <c r="AV136" s="79"/>
      <c r="AY136" s="79"/>
      <c r="AZ136" s="81"/>
    </row>
    <row r="137" spans="1:52" ht="21" x14ac:dyDescent="0.25">
      <c r="A137" s="112">
        <f t="shared" si="2"/>
        <v>132</v>
      </c>
      <c r="B137" s="113" t="s">
        <v>1361</v>
      </c>
      <c r="C137" s="112" t="s">
        <v>290</v>
      </c>
      <c r="D137" s="114" t="s">
        <v>599</v>
      </c>
      <c r="E137" s="115">
        <v>1533</v>
      </c>
      <c r="F137" s="116">
        <v>0</v>
      </c>
      <c r="G137" s="112" t="s">
        <v>963</v>
      </c>
      <c r="H137" s="115">
        <v>13.6</v>
      </c>
      <c r="I137" s="117">
        <v>2.0099999999999998</v>
      </c>
      <c r="J137" s="118">
        <v>33600</v>
      </c>
      <c r="K137" s="119" t="s">
        <v>974</v>
      </c>
      <c r="L137" s="118">
        <v>5500</v>
      </c>
      <c r="M137" s="118" t="s">
        <v>989</v>
      </c>
      <c r="N137" s="118" t="s">
        <v>989</v>
      </c>
      <c r="O137" s="118" t="s">
        <v>989</v>
      </c>
      <c r="P137" s="118">
        <v>39100</v>
      </c>
      <c r="Q137" s="116">
        <v>1</v>
      </c>
      <c r="R137" s="118">
        <v>39100</v>
      </c>
      <c r="S137" s="120">
        <v>48365</v>
      </c>
      <c r="T137" s="84"/>
      <c r="U137" s="106">
        <v>2032</v>
      </c>
      <c r="V137" s="107">
        <v>43982</v>
      </c>
      <c r="W137" s="108">
        <v>2033</v>
      </c>
      <c r="X137" s="108"/>
      <c r="Y137" s="108">
        <v>437642</v>
      </c>
      <c r="Z137" s="109" t="s">
        <v>991</v>
      </c>
      <c r="AA137" s="108" t="s">
        <v>1245</v>
      </c>
      <c r="AB137" s="108" t="s">
        <v>979</v>
      </c>
      <c r="AC137" s="108">
        <v>2011</v>
      </c>
      <c r="AD137" s="110">
        <v>717.43</v>
      </c>
      <c r="AE137" s="110"/>
      <c r="AF137" s="111">
        <v>43314</v>
      </c>
      <c r="AG137" s="111">
        <v>2387.5</v>
      </c>
      <c r="AH137" s="295"/>
      <c r="AI137" s="296"/>
      <c r="AJ137" s="79"/>
      <c r="AV137" s="79"/>
      <c r="AY137" s="79"/>
      <c r="AZ137" s="81"/>
    </row>
    <row r="138" spans="1:52" ht="21" x14ac:dyDescent="0.25">
      <c r="A138" s="112">
        <f t="shared" si="2"/>
        <v>133</v>
      </c>
      <c r="B138" s="113" t="s">
        <v>1361</v>
      </c>
      <c r="C138" s="112" t="s">
        <v>291</v>
      </c>
      <c r="D138" s="114" t="s">
        <v>586</v>
      </c>
      <c r="E138" s="115">
        <v>1636</v>
      </c>
      <c r="F138" s="116">
        <v>0</v>
      </c>
      <c r="G138" s="112" t="s">
        <v>963</v>
      </c>
      <c r="H138" s="115">
        <v>13.6</v>
      </c>
      <c r="I138" s="117">
        <v>2.17</v>
      </c>
      <c r="J138" s="118">
        <v>36400</v>
      </c>
      <c r="K138" s="119" t="s">
        <v>974</v>
      </c>
      <c r="L138" s="118">
        <v>20500</v>
      </c>
      <c r="M138" s="118">
        <v>0</v>
      </c>
      <c r="N138" s="118">
        <v>0</v>
      </c>
      <c r="O138" s="118">
        <v>38200</v>
      </c>
      <c r="P138" s="118">
        <v>95100</v>
      </c>
      <c r="Q138" s="116">
        <v>1</v>
      </c>
      <c r="R138" s="118">
        <v>95100</v>
      </c>
      <c r="S138" s="120">
        <v>48365</v>
      </c>
      <c r="T138" s="84"/>
      <c r="U138" s="106">
        <v>2032</v>
      </c>
      <c r="V138" s="107">
        <v>43982</v>
      </c>
      <c r="W138" s="108">
        <v>2033</v>
      </c>
      <c r="X138" s="108">
        <v>2042</v>
      </c>
      <c r="Y138" s="108">
        <v>437708</v>
      </c>
      <c r="Z138" s="109" t="s">
        <v>991</v>
      </c>
      <c r="AA138" s="108" t="s">
        <v>1245</v>
      </c>
      <c r="AB138" s="108" t="s">
        <v>979</v>
      </c>
      <c r="AC138" s="108">
        <v>2011</v>
      </c>
      <c r="AD138" s="110">
        <v>716.39</v>
      </c>
      <c r="AE138" s="110"/>
      <c r="AF138" s="111">
        <v>43314</v>
      </c>
      <c r="AG138" s="111">
        <v>2387.5</v>
      </c>
      <c r="AH138" s="295"/>
      <c r="AI138" s="296"/>
      <c r="AJ138" s="79"/>
      <c r="AK138" s="79"/>
      <c r="AL138" s="79"/>
      <c r="AM138" s="79"/>
      <c r="AV138" s="79"/>
      <c r="AY138" s="79"/>
      <c r="AZ138" s="81"/>
    </row>
    <row r="139" spans="1:52" ht="21" x14ac:dyDescent="0.25">
      <c r="A139" s="112">
        <f t="shared" si="2"/>
        <v>134</v>
      </c>
      <c r="B139" s="113" t="s">
        <v>1361</v>
      </c>
      <c r="C139" s="112" t="s">
        <v>292</v>
      </c>
      <c r="D139" s="114" t="s">
        <v>721</v>
      </c>
      <c r="E139" s="115">
        <v>1527</v>
      </c>
      <c r="F139" s="116"/>
      <c r="G139" s="112" t="s">
        <v>963</v>
      </c>
      <c r="H139" s="115">
        <v>15.7</v>
      </c>
      <c r="I139" s="117">
        <v>2.6</v>
      </c>
      <c r="J139" s="118">
        <v>43400</v>
      </c>
      <c r="K139" s="119" t="s">
        <v>974</v>
      </c>
      <c r="L139" s="118">
        <v>5500</v>
      </c>
      <c r="M139" s="118" t="s">
        <v>989</v>
      </c>
      <c r="N139" s="118" t="s">
        <v>989</v>
      </c>
      <c r="O139" s="118" t="s">
        <v>989</v>
      </c>
      <c r="P139" s="118">
        <v>48900</v>
      </c>
      <c r="Q139" s="116">
        <v>1</v>
      </c>
      <c r="R139" s="118">
        <v>48900</v>
      </c>
      <c r="S139" s="120">
        <v>46873</v>
      </c>
      <c r="T139" s="84"/>
      <c r="U139" s="106">
        <v>2028</v>
      </c>
      <c r="V139" s="107">
        <v>42490</v>
      </c>
      <c r="W139" s="108">
        <v>2029</v>
      </c>
      <c r="X139" s="108"/>
      <c r="Y139" s="108">
        <v>412124</v>
      </c>
      <c r="Z139" s="109" t="s">
        <v>991</v>
      </c>
      <c r="AA139" s="108" t="s">
        <v>1245</v>
      </c>
      <c r="AB139" s="108" t="s">
        <v>979</v>
      </c>
      <c r="AC139" s="108">
        <v>2009</v>
      </c>
      <c r="AD139" s="110">
        <v>715.96</v>
      </c>
      <c r="AE139" s="110"/>
      <c r="AF139" s="111">
        <v>43314</v>
      </c>
      <c r="AG139" s="111">
        <v>2387.5</v>
      </c>
      <c r="AH139" s="295"/>
      <c r="AI139" s="296"/>
      <c r="AJ139" s="79"/>
      <c r="AV139" s="79"/>
      <c r="AY139" s="79"/>
      <c r="AZ139" s="81"/>
    </row>
    <row r="140" spans="1:52" ht="21" x14ac:dyDescent="0.25">
      <c r="A140" s="112">
        <f t="shared" si="2"/>
        <v>135</v>
      </c>
      <c r="B140" s="113" t="s">
        <v>1361</v>
      </c>
      <c r="C140" s="112" t="s">
        <v>293</v>
      </c>
      <c r="D140" s="114" t="s">
        <v>722</v>
      </c>
      <c r="E140" s="115">
        <v>1744</v>
      </c>
      <c r="F140" s="116"/>
      <c r="G140" s="112" t="s">
        <v>963</v>
      </c>
      <c r="H140" s="115">
        <v>14.3</v>
      </c>
      <c r="I140" s="117">
        <v>2.29</v>
      </c>
      <c r="J140" s="118">
        <v>37900</v>
      </c>
      <c r="K140" s="119" t="s">
        <v>974</v>
      </c>
      <c r="L140" s="118">
        <v>20500</v>
      </c>
      <c r="M140" s="118">
        <v>17400</v>
      </c>
      <c r="N140" s="118">
        <v>0</v>
      </c>
      <c r="O140" s="118">
        <v>35800</v>
      </c>
      <c r="P140" s="118">
        <v>111600</v>
      </c>
      <c r="Q140" s="116">
        <v>1</v>
      </c>
      <c r="R140" s="118">
        <v>111600</v>
      </c>
      <c r="S140" s="120">
        <v>48365</v>
      </c>
      <c r="T140" s="84"/>
      <c r="U140" s="106">
        <v>2032</v>
      </c>
      <c r="V140" s="107">
        <v>43982</v>
      </c>
      <c r="W140" s="108">
        <v>2033</v>
      </c>
      <c r="X140" s="108">
        <v>2042</v>
      </c>
      <c r="Y140" s="108">
        <v>429988</v>
      </c>
      <c r="Z140" s="109" t="s">
        <v>991</v>
      </c>
      <c r="AA140" s="108" t="s">
        <v>1246</v>
      </c>
      <c r="AB140" s="108" t="s">
        <v>979</v>
      </c>
      <c r="AC140" s="108">
        <v>2011</v>
      </c>
      <c r="AD140" s="110">
        <v>718.11</v>
      </c>
      <c r="AE140" s="110"/>
      <c r="AF140" s="111">
        <v>43314</v>
      </c>
      <c r="AG140" s="111">
        <v>2387.5</v>
      </c>
      <c r="AH140" s="295"/>
      <c r="AI140" s="296"/>
      <c r="AJ140" s="79"/>
      <c r="AK140" s="79"/>
      <c r="AL140" s="79"/>
      <c r="AM140" s="79"/>
      <c r="AV140" s="79"/>
      <c r="AY140" s="79"/>
      <c r="AZ140" s="81"/>
    </row>
    <row r="141" spans="1:52" ht="21" x14ac:dyDescent="0.25">
      <c r="A141" s="112">
        <f t="shared" si="2"/>
        <v>136</v>
      </c>
      <c r="B141" s="113" t="s">
        <v>1361</v>
      </c>
      <c r="C141" s="112" t="s">
        <v>294</v>
      </c>
      <c r="D141" s="114" t="s">
        <v>723</v>
      </c>
      <c r="E141" s="115">
        <v>982</v>
      </c>
      <c r="F141" s="116"/>
      <c r="G141" s="112" t="s">
        <v>963</v>
      </c>
      <c r="H141" s="115">
        <v>22.1</v>
      </c>
      <c r="I141" s="117">
        <v>1.8</v>
      </c>
      <c r="J141" s="118">
        <v>30800</v>
      </c>
      <c r="K141" s="119" t="s">
        <v>974</v>
      </c>
      <c r="L141" s="118">
        <v>5500</v>
      </c>
      <c r="M141" s="118" t="s">
        <v>989</v>
      </c>
      <c r="N141" s="118" t="s">
        <v>989</v>
      </c>
      <c r="O141" s="118" t="s">
        <v>989</v>
      </c>
      <c r="P141" s="118">
        <v>36300</v>
      </c>
      <c r="Q141" s="116">
        <v>1</v>
      </c>
      <c r="R141" s="118">
        <v>36300</v>
      </c>
      <c r="S141" s="120">
        <v>46326</v>
      </c>
      <c r="T141" s="84"/>
      <c r="U141" s="106">
        <v>2026</v>
      </c>
      <c r="V141" s="107">
        <v>41943</v>
      </c>
      <c r="W141" s="108">
        <v>2027</v>
      </c>
      <c r="X141" s="108"/>
      <c r="Y141" s="108">
        <v>285947</v>
      </c>
      <c r="Z141" s="109" t="s">
        <v>991</v>
      </c>
      <c r="AA141" s="108" t="s">
        <v>1245</v>
      </c>
      <c r="AB141" s="108" t="s">
        <v>979</v>
      </c>
      <c r="AC141" s="108">
        <v>2003</v>
      </c>
      <c r="AD141" s="110">
        <v>982</v>
      </c>
      <c r="AE141" s="110"/>
      <c r="AF141" s="111">
        <v>43314</v>
      </c>
      <c r="AG141" s="111">
        <v>23875</v>
      </c>
      <c r="AH141" s="295"/>
      <c r="AI141" s="296"/>
      <c r="AJ141" s="79"/>
      <c r="AV141" s="79"/>
      <c r="AY141" s="79"/>
      <c r="AZ141" s="81"/>
    </row>
    <row r="142" spans="1:52" ht="21" x14ac:dyDescent="0.25">
      <c r="A142" s="112">
        <f t="shared" si="2"/>
        <v>137</v>
      </c>
      <c r="B142" s="113" t="s">
        <v>1361</v>
      </c>
      <c r="C142" s="112" t="s">
        <v>295</v>
      </c>
      <c r="D142" s="114" t="s">
        <v>719</v>
      </c>
      <c r="E142" s="115">
        <v>1743</v>
      </c>
      <c r="F142" s="116"/>
      <c r="G142" s="112" t="s">
        <v>963</v>
      </c>
      <c r="H142" s="115">
        <v>14.3</v>
      </c>
      <c r="I142" s="117">
        <v>2.2799999999999998</v>
      </c>
      <c r="J142" s="118">
        <v>37900</v>
      </c>
      <c r="K142" s="119" t="s">
        <v>974</v>
      </c>
      <c r="L142" s="118">
        <v>5500</v>
      </c>
      <c r="M142" s="118" t="s">
        <v>989</v>
      </c>
      <c r="N142" s="118" t="s">
        <v>989</v>
      </c>
      <c r="O142" s="118" t="s">
        <v>989</v>
      </c>
      <c r="P142" s="118">
        <v>43400</v>
      </c>
      <c r="Q142" s="116">
        <v>1</v>
      </c>
      <c r="R142" s="118">
        <v>43400</v>
      </c>
      <c r="S142" s="120">
        <v>48304</v>
      </c>
      <c r="T142" s="84"/>
      <c r="U142" s="106">
        <v>2032</v>
      </c>
      <c r="V142" s="107">
        <v>43921</v>
      </c>
      <c r="W142" s="108">
        <v>2033</v>
      </c>
      <c r="X142" s="108"/>
      <c r="Y142" s="108">
        <v>429316</v>
      </c>
      <c r="Z142" s="109" t="s">
        <v>991</v>
      </c>
      <c r="AA142" s="108" t="s">
        <v>1247</v>
      </c>
      <c r="AB142" s="108" t="s">
        <v>979</v>
      </c>
      <c r="AC142" s="108">
        <v>2011</v>
      </c>
      <c r="AD142" s="110">
        <v>721.99</v>
      </c>
      <c r="AE142" s="110"/>
      <c r="AF142" s="111">
        <v>43314</v>
      </c>
      <c r="AG142" s="111">
        <v>2387.5</v>
      </c>
      <c r="AH142" s="295"/>
      <c r="AI142" s="296"/>
      <c r="AJ142" s="79"/>
      <c r="AV142" s="79"/>
      <c r="AY142" s="79"/>
      <c r="AZ142" s="81"/>
    </row>
    <row r="143" spans="1:52" ht="21" x14ac:dyDescent="0.25">
      <c r="A143" s="112">
        <f t="shared" si="2"/>
        <v>138</v>
      </c>
      <c r="B143" s="113" t="s">
        <v>1361</v>
      </c>
      <c r="C143" s="112" t="s">
        <v>296</v>
      </c>
      <c r="D143" s="114" t="s">
        <v>659</v>
      </c>
      <c r="E143" s="115">
        <v>1730</v>
      </c>
      <c r="F143" s="116"/>
      <c r="G143" s="112" t="s">
        <v>963</v>
      </c>
      <c r="H143" s="115">
        <v>14.4</v>
      </c>
      <c r="I143" s="117">
        <v>2.21</v>
      </c>
      <c r="J143" s="118">
        <v>36400</v>
      </c>
      <c r="K143" s="119" t="s">
        <v>974</v>
      </c>
      <c r="L143" s="118">
        <v>5500</v>
      </c>
      <c r="M143" s="118" t="s">
        <v>989</v>
      </c>
      <c r="N143" s="118" t="s">
        <v>989</v>
      </c>
      <c r="O143" s="118" t="s">
        <v>989</v>
      </c>
      <c r="P143" s="118">
        <v>41900</v>
      </c>
      <c r="Q143" s="116">
        <v>1</v>
      </c>
      <c r="R143" s="118">
        <v>41900</v>
      </c>
      <c r="S143" s="120">
        <v>48334</v>
      </c>
      <c r="T143" s="84"/>
      <c r="U143" s="106">
        <v>2032</v>
      </c>
      <c r="V143" s="107">
        <v>43951</v>
      </c>
      <c r="W143" s="108">
        <v>2033</v>
      </c>
      <c r="X143" s="108"/>
      <c r="Y143" s="108">
        <v>429311</v>
      </c>
      <c r="Z143" s="109" t="s">
        <v>991</v>
      </c>
      <c r="AA143" s="108" t="s">
        <v>1247</v>
      </c>
      <c r="AB143" s="108" t="s">
        <v>979</v>
      </c>
      <c r="AC143" s="108">
        <v>2011</v>
      </c>
      <c r="AD143" s="110">
        <v>725.5</v>
      </c>
      <c r="AE143" s="110"/>
      <c r="AF143" s="111">
        <v>43314</v>
      </c>
      <c r="AG143" s="111">
        <v>23875</v>
      </c>
      <c r="AH143" s="295"/>
      <c r="AI143" s="296"/>
      <c r="AJ143" s="79"/>
      <c r="AV143" s="79"/>
      <c r="AY143" s="79"/>
      <c r="AZ143" s="81"/>
    </row>
    <row r="144" spans="1:52" ht="21" x14ac:dyDescent="0.25">
      <c r="A144" s="112">
        <f t="shared" si="2"/>
        <v>139</v>
      </c>
      <c r="B144" s="113" t="s">
        <v>1361</v>
      </c>
      <c r="C144" s="112" t="s">
        <v>297</v>
      </c>
      <c r="D144" s="114" t="s">
        <v>662</v>
      </c>
      <c r="E144" s="115">
        <v>1641</v>
      </c>
      <c r="F144" s="116"/>
      <c r="G144" s="112" t="s">
        <v>963</v>
      </c>
      <c r="H144" s="115">
        <v>14.4</v>
      </c>
      <c r="I144" s="117">
        <v>2.13</v>
      </c>
      <c r="J144" s="118">
        <v>35200</v>
      </c>
      <c r="K144" s="119" t="s">
        <v>974</v>
      </c>
      <c r="L144" s="118">
        <v>5500</v>
      </c>
      <c r="M144" s="118" t="s">
        <v>989</v>
      </c>
      <c r="N144" s="118" t="s">
        <v>989</v>
      </c>
      <c r="O144" s="118" t="s">
        <v>989</v>
      </c>
      <c r="P144" s="118">
        <v>40700</v>
      </c>
      <c r="Q144" s="116">
        <v>1</v>
      </c>
      <c r="R144" s="118">
        <v>40700</v>
      </c>
      <c r="S144" s="120">
        <v>48334</v>
      </c>
      <c r="T144" s="84"/>
      <c r="U144" s="106">
        <v>2032</v>
      </c>
      <c r="V144" s="107">
        <v>43951</v>
      </c>
      <c r="W144" s="108">
        <v>2033</v>
      </c>
      <c r="X144" s="108"/>
      <c r="Y144" s="108">
        <v>429314</v>
      </c>
      <c r="Z144" s="109" t="s">
        <v>991</v>
      </c>
      <c r="AA144" s="108" t="s">
        <v>1247</v>
      </c>
      <c r="AB144" s="108" t="s">
        <v>979</v>
      </c>
      <c r="AC144" s="108">
        <v>2011</v>
      </c>
      <c r="AD144" s="110">
        <v>722.69</v>
      </c>
      <c r="AE144" s="110"/>
      <c r="AF144" s="111">
        <v>43314</v>
      </c>
      <c r="AG144" s="111">
        <v>2387.5</v>
      </c>
      <c r="AH144" s="295"/>
      <c r="AI144" s="296"/>
      <c r="AJ144" s="79"/>
      <c r="AV144" s="79"/>
      <c r="AY144" s="79"/>
      <c r="AZ144" s="81"/>
    </row>
    <row r="145" spans="1:52" ht="21" x14ac:dyDescent="0.25">
      <c r="A145" s="112">
        <f t="shared" si="2"/>
        <v>140</v>
      </c>
      <c r="B145" s="113" t="s">
        <v>1361</v>
      </c>
      <c r="C145" s="112" t="s">
        <v>298</v>
      </c>
      <c r="D145" s="114" t="s">
        <v>724</v>
      </c>
      <c r="E145" s="115">
        <v>1639</v>
      </c>
      <c r="F145" s="116"/>
      <c r="G145" s="112" t="s">
        <v>963</v>
      </c>
      <c r="H145" s="115">
        <v>14.3</v>
      </c>
      <c r="I145" s="117">
        <v>1.96</v>
      </c>
      <c r="J145" s="118">
        <v>33600</v>
      </c>
      <c r="K145" s="119" t="s">
        <v>974</v>
      </c>
      <c r="L145" s="118">
        <v>20500</v>
      </c>
      <c r="M145" s="118">
        <v>13000</v>
      </c>
      <c r="N145" s="118">
        <v>0</v>
      </c>
      <c r="O145" s="118">
        <v>38200</v>
      </c>
      <c r="P145" s="118">
        <v>105300</v>
      </c>
      <c r="Q145" s="116">
        <v>1</v>
      </c>
      <c r="R145" s="118">
        <v>105300</v>
      </c>
      <c r="S145" s="120">
        <v>48365</v>
      </c>
      <c r="T145" s="84"/>
      <c r="U145" s="106">
        <v>2032</v>
      </c>
      <c r="V145" s="107">
        <v>43982</v>
      </c>
      <c r="W145" s="108">
        <v>2033</v>
      </c>
      <c r="X145" s="108">
        <v>2042</v>
      </c>
      <c r="Y145" s="108">
        <v>429315</v>
      </c>
      <c r="Z145" s="109" t="s">
        <v>991</v>
      </c>
      <c r="AA145" s="108" t="s">
        <v>1247</v>
      </c>
      <c r="AB145" s="108" t="s">
        <v>979</v>
      </c>
      <c r="AC145" s="108">
        <v>2011</v>
      </c>
      <c r="AD145" s="110">
        <v>722.3</v>
      </c>
      <c r="AE145" s="110"/>
      <c r="AF145" s="111">
        <v>43314</v>
      </c>
      <c r="AG145" s="111">
        <v>2387.5</v>
      </c>
      <c r="AH145" s="295"/>
      <c r="AI145" s="296"/>
      <c r="AJ145" s="79"/>
      <c r="AK145" s="79"/>
      <c r="AL145" s="79"/>
      <c r="AM145" s="79"/>
      <c r="AV145" s="79"/>
      <c r="AY145" s="79"/>
      <c r="AZ145" s="81"/>
    </row>
    <row r="146" spans="1:52" ht="21" x14ac:dyDescent="0.25">
      <c r="A146" s="112">
        <f t="shared" si="2"/>
        <v>141</v>
      </c>
      <c r="B146" s="113" t="s">
        <v>1361</v>
      </c>
      <c r="C146" s="112" t="s">
        <v>299</v>
      </c>
      <c r="D146" s="114" t="s">
        <v>725</v>
      </c>
      <c r="E146" s="115">
        <v>1626</v>
      </c>
      <c r="F146" s="116"/>
      <c r="G146" s="112" t="s">
        <v>963</v>
      </c>
      <c r="H146" s="115">
        <v>14.3</v>
      </c>
      <c r="I146" s="117">
        <v>2.0299999999999998</v>
      </c>
      <c r="J146" s="118">
        <v>33600</v>
      </c>
      <c r="K146" s="119" t="s">
        <v>974</v>
      </c>
      <c r="L146" s="118">
        <v>5500</v>
      </c>
      <c r="M146" s="118" t="s">
        <v>989</v>
      </c>
      <c r="N146" s="118" t="s">
        <v>989</v>
      </c>
      <c r="O146" s="118" t="s">
        <v>989</v>
      </c>
      <c r="P146" s="118">
        <v>39100</v>
      </c>
      <c r="Q146" s="116">
        <v>1</v>
      </c>
      <c r="R146" s="118">
        <v>39100</v>
      </c>
      <c r="S146" s="120">
        <v>47057</v>
      </c>
      <c r="T146" s="84"/>
      <c r="U146" s="106">
        <v>2028</v>
      </c>
      <c r="V146" s="107">
        <v>42674</v>
      </c>
      <c r="W146" s="108">
        <v>2029</v>
      </c>
      <c r="X146" s="108"/>
      <c r="Y146" s="108">
        <v>429900</v>
      </c>
      <c r="Z146" s="109" t="s">
        <v>991</v>
      </c>
      <c r="AA146" s="108" t="s">
        <v>1246</v>
      </c>
      <c r="AB146" s="108" t="s">
        <v>979</v>
      </c>
      <c r="AC146" s="108">
        <v>2011</v>
      </c>
      <c r="AD146" s="110">
        <v>717.5</v>
      </c>
      <c r="AE146" s="110"/>
      <c r="AF146" s="111">
        <v>43314</v>
      </c>
      <c r="AG146" s="111">
        <v>2387.5</v>
      </c>
      <c r="AH146" s="295"/>
      <c r="AI146" s="296"/>
      <c r="AJ146" s="79"/>
      <c r="AV146" s="79"/>
      <c r="AY146" s="79"/>
      <c r="AZ146" s="81"/>
    </row>
    <row r="147" spans="1:52" ht="21" x14ac:dyDescent="0.25">
      <c r="A147" s="112">
        <f t="shared" si="2"/>
        <v>142</v>
      </c>
      <c r="B147" s="113" t="s">
        <v>1361</v>
      </c>
      <c r="C147" s="112" t="s">
        <v>300</v>
      </c>
      <c r="D147" s="114" t="s">
        <v>591</v>
      </c>
      <c r="E147" s="115">
        <v>1657</v>
      </c>
      <c r="F147" s="116"/>
      <c r="G147" s="112" t="s">
        <v>963</v>
      </c>
      <c r="H147" s="115">
        <v>14.3</v>
      </c>
      <c r="I147" s="117">
        <v>2.12</v>
      </c>
      <c r="J147" s="118">
        <v>35200</v>
      </c>
      <c r="K147" s="119" t="s">
        <v>974</v>
      </c>
      <c r="L147" s="118">
        <v>5500</v>
      </c>
      <c r="M147" s="118" t="s">
        <v>989</v>
      </c>
      <c r="N147" s="118" t="s">
        <v>989</v>
      </c>
      <c r="O147" s="118" t="s">
        <v>989</v>
      </c>
      <c r="P147" s="118">
        <v>40700</v>
      </c>
      <c r="Q147" s="116">
        <v>1</v>
      </c>
      <c r="R147" s="118">
        <v>40700</v>
      </c>
      <c r="S147" s="120">
        <v>48060</v>
      </c>
      <c r="T147" s="84"/>
      <c r="U147" s="106">
        <v>2031</v>
      </c>
      <c r="V147" s="107">
        <v>43677</v>
      </c>
      <c r="W147" s="108">
        <v>2032</v>
      </c>
      <c r="X147" s="108"/>
      <c r="Y147" s="108">
        <v>429898</v>
      </c>
      <c r="Z147" s="109" t="s">
        <v>991</v>
      </c>
      <c r="AA147" s="108" t="s">
        <v>1246</v>
      </c>
      <c r="AB147" s="108" t="s">
        <v>979</v>
      </c>
      <c r="AC147" s="108">
        <v>2011</v>
      </c>
      <c r="AD147" s="110">
        <v>716.65</v>
      </c>
      <c r="AE147" s="110"/>
      <c r="AF147" s="111">
        <v>43314</v>
      </c>
      <c r="AG147" s="111">
        <v>23875</v>
      </c>
      <c r="AH147" s="295"/>
      <c r="AI147" s="296"/>
      <c r="AJ147" s="79"/>
      <c r="AV147" s="79"/>
      <c r="AY147" s="79"/>
      <c r="AZ147" s="81"/>
    </row>
    <row r="148" spans="1:52" ht="15" x14ac:dyDescent="0.25">
      <c r="A148" s="112">
        <f t="shared" si="2"/>
        <v>143</v>
      </c>
      <c r="B148" s="113" t="s">
        <v>1361</v>
      </c>
      <c r="C148" s="112" t="s">
        <v>301</v>
      </c>
      <c r="D148" s="114" t="s">
        <v>726</v>
      </c>
      <c r="E148" s="115">
        <v>1726</v>
      </c>
      <c r="F148" s="116">
        <v>0</v>
      </c>
      <c r="G148" s="112" t="s">
        <v>963</v>
      </c>
      <c r="H148" s="115">
        <v>8.4</v>
      </c>
      <c r="I148" s="117">
        <v>6.2399999999999993</v>
      </c>
      <c r="J148" s="118">
        <v>180000</v>
      </c>
      <c r="K148" s="119" t="s">
        <v>970</v>
      </c>
      <c r="L148" s="118">
        <v>20500</v>
      </c>
      <c r="M148" s="118">
        <v>0</v>
      </c>
      <c r="N148" s="118">
        <v>0</v>
      </c>
      <c r="O148" s="118">
        <v>48200</v>
      </c>
      <c r="P148" s="118">
        <v>248700</v>
      </c>
      <c r="Q148" s="116">
        <v>1</v>
      </c>
      <c r="R148" s="118">
        <v>248700</v>
      </c>
      <c r="S148" s="120">
        <v>55628</v>
      </c>
      <c r="T148" s="84"/>
      <c r="U148" s="106"/>
      <c r="V148" s="107">
        <v>51245</v>
      </c>
      <c r="W148" s="108">
        <v>2053</v>
      </c>
      <c r="X148" s="108">
        <v>2062</v>
      </c>
      <c r="Y148" s="108">
        <v>481684</v>
      </c>
      <c r="Z148" s="109" t="s">
        <v>991</v>
      </c>
      <c r="AA148" s="108" t="s">
        <v>1248</v>
      </c>
      <c r="AB148" s="108" t="s">
        <v>979</v>
      </c>
      <c r="AC148" s="108">
        <v>2017</v>
      </c>
      <c r="AD148" s="110">
        <v>733.98</v>
      </c>
      <c r="AE148" s="110">
        <v>5.9</v>
      </c>
      <c r="AF148" s="111">
        <v>200751</v>
      </c>
      <c r="AG148" s="111">
        <v>2387.5</v>
      </c>
      <c r="AH148" s="295"/>
      <c r="AI148" s="296"/>
      <c r="AJ148" s="79"/>
      <c r="AK148" s="79"/>
      <c r="AL148" s="79"/>
      <c r="AM148" s="79"/>
      <c r="AV148" s="79"/>
      <c r="AY148" s="79"/>
      <c r="AZ148" s="81"/>
    </row>
    <row r="149" spans="1:52" ht="15" x14ac:dyDescent="0.25">
      <c r="A149" s="112">
        <f t="shared" si="2"/>
        <v>144</v>
      </c>
      <c r="B149" s="113" t="s">
        <v>1361</v>
      </c>
      <c r="C149" s="112" t="s">
        <v>302</v>
      </c>
      <c r="D149" s="114" t="s">
        <v>727</v>
      </c>
      <c r="E149" s="115">
        <v>1860</v>
      </c>
      <c r="F149" s="116">
        <v>0</v>
      </c>
      <c r="G149" s="112" t="s">
        <v>963</v>
      </c>
      <c r="H149" s="115">
        <v>8.3000000000000007</v>
      </c>
      <c r="I149" s="117">
        <v>6.4599999999999991</v>
      </c>
      <c r="J149" s="118">
        <v>183500</v>
      </c>
      <c r="K149" s="119" t="s">
        <v>970</v>
      </c>
      <c r="L149" s="118">
        <v>5500</v>
      </c>
      <c r="M149" s="118" t="s">
        <v>989</v>
      </c>
      <c r="N149" s="118" t="s">
        <v>989</v>
      </c>
      <c r="O149" s="118" t="s">
        <v>989</v>
      </c>
      <c r="P149" s="118">
        <v>189000</v>
      </c>
      <c r="Q149" s="116">
        <v>1</v>
      </c>
      <c r="R149" s="118">
        <v>189000</v>
      </c>
      <c r="S149" s="120">
        <v>51851</v>
      </c>
      <c r="T149" s="84"/>
      <c r="U149" s="106"/>
      <c r="V149" s="107">
        <v>47468</v>
      </c>
      <c r="W149" s="108">
        <v>2042</v>
      </c>
      <c r="X149" s="108"/>
      <c r="Y149" s="108">
        <v>481687</v>
      </c>
      <c r="Z149" s="109" t="s">
        <v>991</v>
      </c>
      <c r="AA149" s="108" t="s">
        <v>1248</v>
      </c>
      <c r="AB149" s="108" t="s">
        <v>979</v>
      </c>
      <c r="AC149" s="108">
        <v>2017</v>
      </c>
      <c r="AD149" s="110">
        <v>736.62</v>
      </c>
      <c r="AE149" s="110">
        <v>2</v>
      </c>
      <c r="AF149" s="111">
        <v>200751</v>
      </c>
      <c r="AG149" s="111">
        <v>2387.5</v>
      </c>
      <c r="AH149" s="295"/>
      <c r="AI149" s="296"/>
      <c r="AJ149" s="79"/>
      <c r="AV149" s="79"/>
      <c r="AY149" s="79"/>
      <c r="AZ149" s="81"/>
    </row>
    <row r="150" spans="1:52" ht="21" x14ac:dyDescent="0.25">
      <c r="A150" s="112">
        <f t="shared" si="2"/>
        <v>145</v>
      </c>
      <c r="B150" s="113" t="s">
        <v>1361</v>
      </c>
      <c r="C150" s="112" t="s">
        <v>303</v>
      </c>
      <c r="D150" s="114" t="s">
        <v>728</v>
      </c>
      <c r="E150" s="115">
        <v>1735</v>
      </c>
      <c r="F150" s="116">
        <v>0</v>
      </c>
      <c r="G150" s="112"/>
      <c r="H150" s="115">
        <v>13.9</v>
      </c>
      <c r="I150" s="117">
        <v>2.13</v>
      </c>
      <c r="J150" s="118">
        <v>35200</v>
      </c>
      <c r="K150" s="119" t="s">
        <v>974</v>
      </c>
      <c r="L150" s="118">
        <v>20500</v>
      </c>
      <c r="M150" s="118">
        <v>0</v>
      </c>
      <c r="N150" s="118">
        <v>0</v>
      </c>
      <c r="O150" s="118">
        <v>30800</v>
      </c>
      <c r="P150" s="118">
        <v>86500</v>
      </c>
      <c r="Q150" s="116">
        <v>1</v>
      </c>
      <c r="R150" s="118">
        <v>86500</v>
      </c>
      <c r="S150" s="120">
        <v>47149</v>
      </c>
      <c r="T150" s="84"/>
      <c r="U150" s="106">
        <v>2029</v>
      </c>
      <c r="V150" s="107">
        <v>42766</v>
      </c>
      <c r="W150" s="108">
        <v>2030</v>
      </c>
      <c r="X150" s="108">
        <v>2039</v>
      </c>
      <c r="Y150" s="108">
        <v>429640</v>
      </c>
      <c r="Z150" s="109" t="s">
        <v>991</v>
      </c>
      <c r="AA150" s="108" t="s">
        <v>1249</v>
      </c>
      <c r="AB150" s="108" t="s">
        <v>979</v>
      </c>
      <c r="AC150" s="108">
        <v>2011</v>
      </c>
      <c r="AD150" s="110">
        <v>731.3</v>
      </c>
      <c r="AE150" s="110"/>
      <c r="AF150" s="111">
        <v>43314</v>
      </c>
      <c r="AG150" s="111">
        <v>23875</v>
      </c>
      <c r="AH150" s="295"/>
      <c r="AI150" s="296"/>
      <c r="AJ150" s="79"/>
      <c r="AK150" s="79"/>
      <c r="AL150" s="79"/>
      <c r="AM150" s="79"/>
      <c r="AV150" s="79"/>
      <c r="AY150" s="79"/>
      <c r="AZ150" s="81"/>
    </row>
    <row r="151" spans="1:52" ht="15" x14ac:dyDescent="0.25">
      <c r="A151" s="112">
        <f t="shared" si="2"/>
        <v>146</v>
      </c>
      <c r="B151" s="113" t="s">
        <v>1361</v>
      </c>
      <c r="C151" s="112" t="s">
        <v>304</v>
      </c>
      <c r="D151" s="114" t="s">
        <v>729</v>
      </c>
      <c r="E151" s="115">
        <v>1660</v>
      </c>
      <c r="F151" s="116">
        <v>0</v>
      </c>
      <c r="G151" s="112" t="s">
        <v>963</v>
      </c>
      <c r="H151" s="115">
        <v>8.4</v>
      </c>
      <c r="I151" s="117">
        <v>6.1</v>
      </c>
      <c r="J151" s="118">
        <v>178300</v>
      </c>
      <c r="K151" s="119" t="s">
        <v>970</v>
      </c>
      <c r="L151" s="118">
        <v>5500</v>
      </c>
      <c r="M151" s="118" t="s">
        <v>989</v>
      </c>
      <c r="N151" s="118" t="s">
        <v>989</v>
      </c>
      <c r="O151" s="118" t="s">
        <v>989</v>
      </c>
      <c r="P151" s="118">
        <v>183800</v>
      </c>
      <c r="Q151" s="116">
        <v>1</v>
      </c>
      <c r="R151" s="118">
        <v>183800</v>
      </c>
      <c r="S151" s="120">
        <v>51976</v>
      </c>
      <c r="T151" s="84"/>
      <c r="U151" s="106"/>
      <c r="V151" s="107">
        <v>47593</v>
      </c>
      <c r="W151" s="108">
        <v>2043</v>
      </c>
      <c r="X151" s="108"/>
      <c r="Y151" s="108">
        <v>481685</v>
      </c>
      <c r="Z151" s="109" t="s">
        <v>991</v>
      </c>
      <c r="AA151" s="108" t="s">
        <v>1248</v>
      </c>
      <c r="AB151" s="108" t="s">
        <v>979</v>
      </c>
      <c r="AC151" s="108">
        <v>2017</v>
      </c>
      <c r="AD151" s="110">
        <v>729.83</v>
      </c>
      <c r="AE151" s="110">
        <v>2</v>
      </c>
      <c r="AF151" s="111">
        <v>200751</v>
      </c>
      <c r="AG151" s="111">
        <v>2387.5</v>
      </c>
      <c r="AH151" s="295"/>
      <c r="AI151" s="296"/>
      <c r="AJ151" s="79"/>
      <c r="AV151" s="79"/>
      <c r="AY151" s="79"/>
      <c r="AZ151" s="81"/>
    </row>
    <row r="152" spans="1:52" ht="15" x14ac:dyDescent="0.25">
      <c r="A152" s="112">
        <f t="shared" si="2"/>
        <v>147</v>
      </c>
      <c r="B152" s="113" t="s">
        <v>1361</v>
      </c>
      <c r="C152" s="112" t="s">
        <v>305</v>
      </c>
      <c r="D152" s="114" t="s">
        <v>730</v>
      </c>
      <c r="E152" s="115">
        <v>1658</v>
      </c>
      <c r="F152" s="116">
        <v>0</v>
      </c>
      <c r="G152" s="112" t="s">
        <v>963</v>
      </c>
      <c r="H152" s="115">
        <v>8.4</v>
      </c>
      <c r="I152" s="117">
        <v>6.09</v>
      </c>
      <c r="J152" s="118">
        <v>176700</v>
      </c>
      <c r="K152" s="119" t="s">
        <v>970</v>
      </c>
      <c r="L152" s="118">
        <v>5500</v>
      </c>
      <c r="M152" s="118" t="s">
        <v>989</v>
      </c>
      <c r="N152" s="118" t="s">
        <v>989</v>
      </c>
      <c r="O152" s="118" t="s">
        <v>989</v>
      </c>
      <c r="P152" s="118">
        <v>182200</v>
      </c>
      <c r="Q152" s="116">
        <v>1</v>
      </c>
      <c r="R152" s="118">
        <v>182200</v>
      </c>
      <c r="S152" s="120">
        <v>51609</v>
      </c>
      <c r="T152" s="84"/>
      <c r="U152" s="106"/>
      <c r="V152" s="107">
        <v>47226</v>
      </c>
      <c r="W152" s="108">
        <v>2042</v>
      </c>
      <c r="X152" s="108"/>
      <c r="Y152" s="108">
        <v>481688</v>
      </c>
      <c r="Z152" s="109" t="s">
        <v>991</v>
      </c>
      <c r="AA152" s="108" t="s">
        <v>1248</v>
      </c>
      <c r="AB152" s="108" t="s">
        <v>979</v>
      </c>
      <c r="AC152" s="108">
        <v>2017</v>
      </c>
      <c r="AD152" s="110">
        <v>731.19</v>
      </c>
      <c r="AE152" s="110">
        <v>1.7</v>
      </c>
      <c r="AF152" s="111">
        <v>200751</v>
      </c>
      <c r="AG152" s="111">
        <v>2387.5</v>
      </c>
      <c r="AH152" s="295"/>
      <c r="AI152" s="296"/>
      <c r="AJ152" s="79"/>
      <c r="AV152" s="79"/>
      <c r="AY152" s="79"/>
      <c r="AZ152" s="81"/>
    </row>
    <row r="153" spans="1:52" ht="21" x14ac:dyDescent="0.25">
      <c r="A153" s="112">
        <f t="shared" si="2"/>
        <v>148</v>
      </c>
      <c r="B153" s="113" t="s">
        <v>1361</v>
      </c>
      <c r="C153" s="112" t="s">
        <v>306</v>
      </c>
      <c r="D153" s="114" t="s">
        <v>731</v>
      </c>
      <c r="E153" s="115">
        <v>1554</v>
      </c>
      <c r="F153" s="116">
        <v>0</v>
      </c>
      <c r="G153" s="112" t="s">
        <v>963</v>
      </c>
      <c r="H153" s="115">
        <v>12.8</v>
      </c>
      <c r="I153" s="117">
        <v>1.61</v>
      </c>
      <c r="J153" s="118">
        <v>27900</v>
      </c>
      <c r="K153" s="119" t="s">
        <v>970</v>
      </c>
      <c r="L153" s="118">
        <v>5500</v>
      </c>
      <c r="M153" s="118" t="s">
        <v>989</v>
      </c>
      <c r="N153" s="118" t="s">
        <v>989</v>
      </c>
      <c r="O153" s="118" t="s">
        <v>989</v>
      </c>
      <c r="P153" s="118">
        <v>33400</v>
      </c>
      <c r="Q153" s="116">
        <v>1</v>
      </c>
      <c r="R153" s="118">
        <v>33400</v>
      </c>
      <c r="S153" s="120">
        <v>47026</v>
      </c>
      <c r="T153" s="84"/>
      <c r="U153" s="106">
        <v>2028</v>
      </c>
      <c r="V153" s="107">
        <v>42643</v>
      </c>
      <c r="W153" s="108">
        <v>2029</v>
      </c>
      <c r="X153" s="108"/>
      <c r="Y153" s="108">
        <v>447340</v>
      </c>
      <c r="Z153" s="109" t="s">
        <v>991</v>
      </c>
      <c r="AA153" s="108" t="s">
        <v>1248</v>
      </c>
      <c r="AB153" s="108" t="s">
        <v>979</v>
      </c>
      <c r="AC153" s="108">
        <v>2012</v>
      </c>
      <c r="AD153" s="110">
        <v>733.12</v>
      </c>
      <c r="AE153" s="110"/>
      <c r="AF153" s="111">
        <v>43314</v>
      </c>
      <c r="AG153" s="111">
        <v>23875</v>
      </c>
      <c r="AH153" s="295"/>
      <c r="AI153" s="296"/>
      <c r="AJ153" s="79"/>
      <c r="AV153" s="79"/>
      <c r="AY153" s="79"/>
      <c r="AZ153" s="81"/>
    </row>
    <row r="154" spans="1:52" ht="15" x14ac:dyDescent="0.25">
      <c r="A154" s="112">
        <f t="shared" si="2"/>
        <v>149</v>
      </c>
      <c r="B154" s="113" t="s">
        <v>1361</v>
      </c>
      <c r="C154" s="112" t="s">
        <v>307</v>
      </c>
      <c r="D154" s="114" t="s">
        <v>732</v>
      </c>
      <c r="E154" s="115">
        <v>1482</v>
      </c>
      <c r="F154" s="116">
        <v>0</v>
      </c>
      <c r="G154" s="112" t="s">
        <v>963</v>
      </c>
      <c r="H154" s="115">
        <v>8.4</v>
      </c>
      <c r="I154" s="117">
        <v>2.23</v>
      </c>
      <c r="J154" s="118">
        <v>36400</v>
      </c>
      <c r="K154" s="119" t="s">
        <v>970</v>
      </c>
      <c r="L154" s="118">
        <v>5500</v>
      </c>
      <c r="M154" s="118" t="s">
        <v>989</v>
      </c>
      <c r="N154" s="118" t="s">
        <v>989</v>
      </c>
      <c r="O154" s="118" t="s">
        <v>989</v>
      </c>
      <c r="P154" s="118">
        <v>41900</v>
      </c>
      <c r="Q154" s="116">
        <v>1</v>
      </c>
      <c r="R154" s="118">
        <v>41900</v>
      </c>
      <c r="S154" s="120">
        <v>54482</v>
      </c>
      <c r="T154" s="84"/>
      <c r="U154" s="106"/>
      <c r="V154" s="107">
        <v>50099</v>
      </c>
      <c r="W154" s="108">
        <v>2050</v>
      </c>
      <c r="X154" s="108"/>
      <c r="Y154" s="108">
        <v>481686</v>
      </c>
      <c r="Z154" s="109" t="s">
        <v>991</v>
      </c>
      <c r="AA154" s="108" t="s">
        <v>1248</v>
      </c>
      <c r="AB154" s="108" t="s">
        <v>979</v>
      </c>
      <c r="AC154" s="108">
        <v>2017</v>
      </c>
      <c r="AD154" s="110">
        <v>736.54</v>
      </c>
      <c r="AE154" s="110">
        <v>3.6</v>
      </c>
      <c r="AF154" s="111">
        <v>43314</v>
      </c>
      <c r="AG154" s="111">
        <v>2387.5</v>
      </c>
      <c r="AH154" s="295"/>
      <c r="AI154" s="296"/>
      <c r="AJ154" s="79"/>
      <c r="AV154" s="79"/>
      <c r="AY154" s="79"/>
      <c r="AZ154" s="81"/>
    </row>
    <row r="155" spans="1:52" ht="21" x14ac:dyDescent="0.25">
      <c r="A155" s="112">
        <f t="shared" si="2"/>
        <v>150</v>
      </c>
      <c r="B155" s="113" t="s">
        <v>1361</v>
      </c>
      <c r="C155" s="112" t="s">
        <v>308</v>
      </c>
      <c r="D155" s="114" t="s">
        <v>733</v>
      </c>
      <c r="E155" s="115">
        <v>1498</v>
      </c>
      <c r="F155" s="116">
        <v>0</v>
      </c>
      <c r="G155" s="112" t="s">
        <v>963</v>
      </c>
      <c r="H155" s="115">
        <v>12.8</v>
      </c>
      <c r="I155" s="117">
        <v>2.4</v>
      </c>
      <c r="J155" s="118">
        <v>39300</v>
      </c>
      <c r="K155" s="119" t="s">
        <v>970</v>
      </c>
      <c r="L155" s="118">
        <v>5500</v>
      </c>
      <c r="M155" s="118" t="s">
        <v>989</v>
      </c>
      <c r="N155" s="118" t="s">
        <v>989</v>
      </c>
      <c r="O155" s="118" t="s">
        <v>989</v>
      </c>
      <c r="P155" s="118">
        <v>44800</v>
      </c>
      <c r="Q155" s="116">
        <v>1</v>
      </c>
      <c r="R155" s="118">
        <v>44800</v>
      </c>
      <c r="S155" s="120">
        <v>47664</v>
      </c>
      <c r="T155" s="84"/>
      <c r="U155" s="106">
        <v>2030</v>
      </c>
      <c r="V155" s="107">
        <v>43281</v>
      </c>
      <c r="W155" s="108">
        <v>2031</v>
      </c>
      <c r="X155" s="108"/>
      <c r="Y155" s="108">
        <v>447523</v>
      </c>
      <c r="Z155" s="109" t="s">
        <v>991</v>
      </c>
      <c r="AA155" s="108" t="s">
        <v>1248</v>
      </c>
      <c r="AB155" s="108" t="s">
        <v>979</v>
      </c>
      <c r="AC155" s="108">
        <v>2012</v>
      </c>
      <c r="AD155" s="110">
        <v>729.77</v>
      </c>
      <c r="AE155" s="110"/>
      <c r="AF155" s="111">
        <v>43314</v>
      </c>
      <c r="AG155" s="111">
        <v>2387.5</v>
      </c>
      <c r="AH155" s="295"/>
      <c r="AI155" s="296"/>
      <c r="AJ155" s="79"/>
      <c r="AV155" s="79"/>
      <c r="AY155" s="79"/>
      <c r="AZ155" s="81"/>
    </row>
    <row r="156" spans="1:52" ht="21" x14ac:dyDescent="0.25">
      <c r="A156" s="112">
        <f t="shared" si="2"/>
        <v>151</v>
      </c>
      <c r="B156" s="113" t="s">
        <v>1361</v>
      </c>
      <c r="C156" s="112" t="s">
        <v>309</v>
      </c>
      <c r="D156" s="114" t="s">
        <v>734</v>
      </c>
      <c r="E156" s="115">
        <v>1474</v>
      </c>
      <c r="F156" s="116">
        <v>0</v>
      </c>
      <c r="G156" s="112" t="s">
        <v>963</v>
      </c>
      <c r="H156" s="115">
        <v>8.4</v>
      </c>
      <c r="I156" s="117">
        <v>5.9899999999999993</v>
      </c>
      <c r="J156" s="118">
        <v>175200</v>
      </c>
      <c r="K156" s="119" t="s">
        <v>970</v>
      </c>
      <c r="L156" s="118">
        <v>5500</v>
      </c>
      <c r="M156" s="118" t="s">
        <v>989</v>
      </c>
      <c r="N156" s="118" t="s">
        <v>989</v>
      </c>
      <c r="O156" s="118" t="s">
        <v>989</v>
      </c>
      <c r="P156" s="118">
        <v>180700</v>
      </c>
      <c r="Q156" s="116">
        <v>1</v>
      </c>
      <c r="R156" s="118">
        <v>180700</v>
      </c>
      <c r="S156" s="120">
        <v>49795</v>
      </c>
      <c r="T156" s="84"/>
      <c r="U156" s="106">
        <v>2036</v>
      </c>
      <c r="V156" s="107">
        <v>45412</v>
      </c>
      <c r="W156" s="108">
        <v>2037</v>
      </c>
      <c r="X156" s="108"/>
      <c r="Y156" s="108">
        <v>481690</v>
      </c>
      <c r="Z156" s="109" t="s">
        <v>991</v>
      </c>
      <c r="AA156" s="108" t="s">
        <v>1248</v>
      </c>
      <c r="AB156" s="108" t="s">
        <v>979</v>
      </c>
      <c r="AC156" s="108">
        <v>2017</v>
      </c>
      <c r="AD156" s="110">
        <v>731.77</v>
      </c>
      <c r="AE156" s="110"/>
      <c r="AF156" s="111">
        <v>200751</v>
      </c>
      <c r="AG156" s="111">
        <v>2387.5</v>
      </c>
      <c r="AH156" s="295"/>
      <c r="AI156" s="296"/>
      <c r="AJ156" s="79"/>
      <c r="AV156" s="79"/>
      <c r="AY156" s="79"/>
      <c r="AZ156" s="81"/>
    </row>
    <row r="157" spans="1:52" ht="21" x14ac:dyDescent="0.25">
      <c r="A157" s="112">
        <f t="shared" si="2"/>
        <v>152</v>
      </c>
      <c r="B157" s="113" t="s">
        <v>1361</v>
      </c>
      <c r="C157" s="112" t="s">
        <v>310</v>
      </c>
      <c r="D157" s="114" t="s">
        <v>662</v>
      </c>
      <c r="E157" s="115">
        <v>1472</v>
      </c>
      <c r="F157" s="116">
        <v>0</v>
      </c>
      <c r="G157" s="112" t="s">
        <v>963</v>
      </c>
      <c r="H157" s="115">
        <v>13.3</v>
      </c>
      <c r="I157" s="117">
        <v>2.11</v>
      </c>
      <c r="J157" s="118">
        <v>35200</v>
      </c>
      <c r="K157" s="119" t="s">
        <v>974</v>
      </c>
      <c r="L157" s="118">
        <v>5500</v>
      </c>
      <c r="M157" s="118" t="s">
        <v>989</v>
      </c>
      <c r="N157" s="118" t="s">
        <v>989</v>
      </c>
      <c r="O157" s="118" t="s">
        <v>989</v>
      </c>
      <c r="P157" s="118">
        <v>40700</v>
      </c>
      <c r="Q157" s="116">
        <v>1</v>
      </c>
      <c r="R157" s="118">
        <v>40700</v>
      </c>
      <c r="S157" s="120">
        <v>48334</v>
      </c>
      <c r="T157" s="84"/>
      <c r="U157" s="106">
        <v>2032</v>
      </c>
      <c r="V157" s="107">
        <v>43951</v>
      </c>
      <c r="W157" s="108">
        <v>2033</v>
      </c>
      <c r="X157" s="108"/>
      <c r="Y157" s="108">
        <v>440207</v>
      </c>
      <c r="Z157" s="109" t="s">
        <v>991</v>
      </c>
      <c r="AA157" s="108" t="s">
        <v>1250</v>
      </c>
      <c r="AB157" s="108" t="s">
        <v>979</v>
      </c>
      <c r="AC157" s="108">
        <v>2012</v>
      </c>
      <c r="AD157" s="110">
        <v>722.89</v>
      </c>
      <c r="AE157" s="110"/>
      <c r="AF157" s="111">
        <v>43314</v>
      </c>
      <c r="AG157" s="111">
        <v>2387.5</v>
      </c>
      <c r="AH157" s="295"/>
      <c r="AI157" s="296"/>
      <c r="AJ157" s="79"/>
      <c r="AV157" s="79"/>
      <c r="AY157" s="79"/>
      <c r="AZ157" s="81"/>
    </row>
    <row r="158" spans="1:52" ht="21" x14ac:dyDescent="0.25">
      <c r="A158" s="112">
        <f t="shared" si="2"/>
        <v>153</v>
      </c>
      <c r="B158" s="113" t="s">
        <v>1361</v>
      </c>
      <c r="C158" s="112" t="s">
        <v>311</v>
      </c>
      <c r="D158" s="114" t="s">
        <v>735</v>
      </c>
      <c r="E158" s="115">
        <v>1535</v>
      </c>
      <c r="F158" s="116">
        <v>0</v>
      </c>
      <c r="G158" s="112" t="s">
        <v>963</v>
      </c>
      <c r="H158" s="115">
        <v>13.3</v>
      </c>
      <c r="I158" s="117">
        <v>2.31</v>
      </c>
      <c r="J158" s="118">
        <v>37900</v>
      </c>
      <c r="K158" s="119" t="s">
        <v>974</v>
      </c>
      <c r="L158" s="118">
        <v>20500</v>
      </c>
      <c r="M158" s="118">
        <v>0</v>
      </c>
      <c r="N158" s="118">
        <v>0</v>
      </c>
      <c r="O158" s="118">
        <v>38200</v>
      </c>
      <c r="P158" s="118">
        <v>96600</v>
      </c>
      <c r="Q158" s="116">
        <v>1</v>
      </c>
      <c r="R158" s="118">
        <v>96600</v>
      </c>
      <c r="S158" s="120">
        <v>48334</v>
      </c>
      <c r="T158" s="84"/>
      <c r="U158" s="106">
        <v>2032</v>
      </c>
      <c r="V158" s="107">
        <v>43951</v>
      </c>
      <c r="W158" s="108">
        <v>2033</v>
      </c>
      <c r="X158" s="108">
        <v>2042</v>
      </c>
      <c r="Y158" s="108">
        <v>442544</v>
      </c>
      <c r="Z158" s="109" t="s">
        <v>991</v>
      </c>
      <c r="AA158" s="108" t="s">
        <v>1250</v>
      </c>
      <c r="AB158" s="108" t="s">
        <v>979</v>
      </c>
      <c r="AC158" s="108">
        <v>2012</v>
      </c>
      <c r="AD158" s="110">
        <v>724.3</v>
      </c>
      <c r="AE158" s="110"/>
      <c r="AF158" s="111">
        <v>43314</v>
      </c>
      <c r="AG158" s="111">
        <v>2387.5</v>
      </c>
      <c r="AH158" s="295"/>
      <c r="AI158" s="296"/>
      <c r="AJ158" s="79"/>
      <c r="AK158" s="79"/>
      <c r="AL158" s="79"/>
      <c r="AM158" s="79"/>
      <c r="AV158" s="79"/>
      <c r="AY158" s="79"/>
      <c r="AZ158" s="81"/>
    </row>
    <row r="159" spans="1:52" ht="21" x14ac:dyDescent="0.25">
      <c r="A159" s="112">
        <f t="shared" si="2"/>
        <v>154</v>
      </c>
      <c r="B159" s="113" t="s">
        <v>1361</v>
      </c>
      <c r="C159" s="112" t="s">
        <v>312</v>
      </c>
      <c r="D159" s="114" t="s">
        <v>736</v>
      </c>
      <c r="E159" s="115">
        <v>1493</v>
      </c>
      <c r="F159" s="116"/>
      <c r="G159" s="112"/>
      <c r="H159" s="115">
        <v>11.9</v>
      </c>
      <c r="I159" s="117">
        <v>2.09</v>
      </c>
      <c r="J159" s="118">
        <v>35200</v>
      </c>
      <c r="K159" s="119" t="s">
        <v>974</v>
      </c>
      <c r="L159" s="118">
        <v>20500</v>
      </c>
      <c r="M159" s="118">
        <v>11400</v>
      </c>
      <c r="N159" s="118">
        <v>0</v>
      </c>
      <c r="O159" s="118">
        <v>30800</v>
      </c>
      <c r="P159" s="118">
        <v>97900</v>
      </c>
      <c r="Q159" s="116">
        <v>1</v>
      </c>
      <c r="R159" s="118">
        <v>97900</v>
      </c>
      <c r="S159" s="120">
        <v>48913</v>
      </c>
      <c r="T159" s="84"/>
      <c r="U159" s="106">
        <v>2033</v>
      </c>
      <c r="V159" s="107">
        <v>44530</v>
      </c>
      <c r="W159" s="108">
        <v>2034</v>
      </c>
      <c r="X159" s="108">
        <v>2043</v>
      </c>
      <c r="Y159" s="108">
        <v>457708</v>
      </c>
      <c r="Z159" s="109" t="s">
        <v>991</v>
      </c>
      <c r="AA159" s="108" t="s">
        <v>1251</v>
      </c>
      <c r="AB159" s="108" t="s">
        <v>979</v>
      </c>
      <c r="AC159" s="108">
        <v>2013</v>
      </c>
      <c r="AD159" s="110">
        <v>722.46</v>
      </c>
      <c r="AE159" s="110"/>
      <c r="AF159" s="111">
        <v>54142.5</v>
      </c>
      <c r="AG159" s="111">
        <v>23875</v>
      </c>
      <c r="AH159" s="295"/>
      <c r="AI159" s="296"/>
      <c r="AJ159" s="79"/>
      <c r="AK159" s="79"/>
      <c r="AL159" s="79"/>
      <c r="AM159" s="79"/>
      <c r="AV159" s="79"/>
      <c r="AY159" s="79"/>
      <c r="AZ159" s="81"/>
    </row>
    <row r="160" spans="1:52" ht="21" x14ac:dyDescent="0.25">
      <c r="A160" s="112">
        <f t="shared" si="2"/>
        <v>155</v>
      </c>
      <c r="B160" s="113" t="s">
        <v>1361</v>
      </c>
      <c r="C160" s="112" t="s">
        <v>313</v>
      </c>
      <c r="D160" s="114" t="s">
        <v>737</v>
      </c>
      <c r="E160" s="115">
        <v>1649</v>
      </c>
      <c r="F160" s="116"/>
      <c r="G160" s="112" t="s">
        <v>963</v>
      </c>
      <c r="H160" s="115">
        <v>15.3</v>
      </c>
      <c r="I160" s="117">
        <v>3.4299999999999997</v>
      </c>
      <c r="J160" s="118">
        <v>94000</v>
      </c>
      <c r="K160" s="119" t="s">
        <v>978</v>
      </c>
      <c r="L160" s="118">
        <v>5500</v>
      </c>
      <c r="M160" s="118" t="s">
        <v>989</v>
      </c>
      <c r="N160" s="118" t="s">
        <v>989</v>
      </c>
      <c r="O160" s="118" t="s">
        <v>989</v>
      </c>
      <c r="P160" s="118">
        <v>99500</v>
      </c>
      <c r="Q160" s="116">
        <v>1</v>
      </c>
      <c r="R160" s="118">
        <v>99500</v>
      </c>
      <c r="S160" s="120">
        <v>47118</v>
      </c>
      <c r="T160" s="84"/>
      <c r="U160" s="106">
        <v>2028</v>
      </c>
      <c r="V160" s="107">
        <v>42735</v>
      </c>
      <c r="W160" s="108">
        <v>2029</v>
      </c>
      <c r="X160" s="108"/>
      <c r="Y160" s="108">
        <v>415954</v>
      </c>
      <c r="Z160" s="109" t="s">
        <v>991</v>
      </c>
      <c r="AA160" s="108" t="s">
        <v>1252</v>
      </c>
      <c r="AB160" s="108" t="s">
        <v>979</v>
      </c>
      <c r="AC160" s="108">
        <v>2010</v>
      </c>
      <c r="AD160" s="110">
        <v>721.15</v>
      </c>
      <c r="AE160" s="110"/>
      <c r="AF160" s="111">
        <v>43314</v>
      </c>
      <c r="AG160" s="111">
        <v>2387.5</v>
      </c>
      <c r="AH160" s="295"/>
      <c r="AI160" s="296"/>
      <c r="AJ160" s="79"/>
      <c r="AV160" s="79"/>
      <c r="AY160" s="79"/>
      <c r="AZ160" s="81"/>
    </row>
    <row r="161" spans="1:52" ht="21" x14ac:dyDescent="0.25">
      <c r="A161" s="112">
        <f t="shared" si="2"/>
        <v>156</v>
      </c>
      <c r="B161" s="113" t="s">
        <v>1361</v>
      </c>
      <c r="C161" s="112" t="s">
        <v>314</v>
      </c>
      <c r="D161" s="114" t="s">
        <v>738</v>
      </c>
      <c r="E161" s="115">
        <v>1592</v>
      </c>
      <c r="F161" s="116"/>
      <c r="G161" s="112" t="s">
        <v>963</v>
      </c>
      <c r="H161" s="115">
        <v>15.3</v>
      </c>
      <c r="I161" s="117">
        <v>3.3899999999999997</v>
      </c>
      <c r="J161" s="118">
        <v>93700</v>
      </c>
      <c r="K161" s="119" t="s">
        <v>978</v>
      </c>
      <c r="L161" s="118">
        <v>14500</v>
      </c>
      <c r="M161" s="118">
        <v>0</v>
      </c>
      <c r="N161" s="118">
        <v>0</v>
      </c>
      <c r="O161" s="118">
        <v>43200</v>
      </c>
      <c r="P161" s="118">
        <v>151400</v>
      </c>
      <c r="Q161" s="116">
        <v>1</v>
      </c>
      <c r="R161" s="118">
        <v>151400</v>
      </c>
      <c r="S161" s="120">
        <v>47664</v>
      </c>
      <c r="T161" s="84"/>
      <c r="U161" s="106">
        <v>2030</v>
      </c>
      <c r="V161" s="107">
        <v>43281</v>
      </c>
      <c r="W161" s="108">
        <v>2031</v>
      </c>
      <c r="X161" s="108">
        <v>2040</v>
      </c>
      <c r="Y161" s="108">
        <v>416088</v>
      </c>
      <c r="Z161" s="109" t="s">
        <v>991</v>
      </c>
      <c r="AA161" s="108" t="s">
        <v>1252</v>
      </c>
      <c r="AB161" s="108" t="s">
        <v>979</v>
      </c>
      <c r="AC161" s="108">
        <v>2010</v>
      </c>
      <c r="AD161" s="110">
        <v>721.31</v>
      </c>
      <c r="AE161" s="110"/>
      <c r="AF161" s="111">
        <v>43314</v>
      </c>
      <c r="AG161" s="111">
        <v>2387.5</v>
      </c>
      <c r="AH161" s="295"/>
      <c r="AI161" s="296"/>
      <c r="AJ161" s="79"/>
      <c r="AK161" s="79"/>
      <c r="AL161" s="79"/>
      <c r="AM161" s="79"/>
      <c r="AV161" s="79"/>
      <c r="AY161" s="79"/>
      <c r="AZ161" s="81"/>
    </row>
    <row r="162" spans="1:52" ht="21" x14ac:dyDescent="0.25">
      <c r="A162" s="112">
        <f t="shared" si="2"/>
        <v>157</v>
      </c>
      <c r="B162" s="113" t="s">
        <v>1361</v>
      </c>
      <c r="C162" s="112" t="s">
        <v>315</v>
      </c>
      <c r="D162" s="114" t="s">
        <v>739</v>
      </c>
      <c r="E162" s="115">
        <v>1525</v>
      </c>
      <c r="F162" s="116">
        <v>0</v>
      </c>
      <c r="G162" s="112" t="s">
        <v>963</v>
      </c>
      <c r="H162" s="115">
        <v>13.4</v>
      </c>
      <c r="I162" s="117">
        <v>2.23</v>
      </c>
      <c r="J162" s="118">
        <v>36400</v>
      </c>
      <c r="K162" s="119" t="s">
        <v>974</v>
      </c>
      <c r="L162" s="118">
        <v>5500</v>
      </c>
      <c r="M162" s="118" t="s">
        <v>989</v>
      </c>
      <c r="N162" s="118" t="s">
        <v>989</v>
      </c>
      <c r="O162" s="118" t="s">
        <v>989</v>
      </c>
      <c r="P162" s="118">
        <v>41900</v>
      </c>
      <c r="Q162" s="116">
        <v>1</v>
      </c>
      <c r="R162" s="118">
        <v>41900</v>
      </c>
      <c r="S162" s="120">
        <v>47026</v>
      </c>
      <c r="T162" s="84"/>
      <c r="U162" s="106">
        <v>2028</v>
      </c>
      <c r="V162" s="107">
        <v>42643</v>
      </c>
      <c r="W162" s="108">
        <v>2029</v>
      </c>
      <c r="X162" s="108"/>
      <c r="Y162" s="108">
        <v>440205</v>
      </c>
      <c r="Z162" s="109" t="s">
        <v>991</v>
      </c>
      <c r="AA162" s="108" t="s">
        <v>1250</v>
      </c>
      <c r="AB162" s="108" t="s">
        <v>979</v>
      </c>
      <c r="AC162" s="108">
        <v>2012</v>
      </c>
      <c r="AD162" s="110">
        <v>722.42</v>
      </c>
      <c r="AE162" s="110"/>
      <c r="AF162" s="111">
        <v>43314</v>
      </c>
      <c r="AG162" s="111">
        <v>23875</v>
      </c>
      <c r="AH162" s="295"/>
      <c r="AI162" s="296"/>
      <c r="AJ162" s="79"/>
      <c r="AV162" s="79"/>
      <c r="AY162" s="79"/>
      <c r="AZ162" s="81"/>
    </row>
    <row r="163" spans="1:52" ht="21" x14ac:dyDescent="0.25">
      <c r="A163" s="112">
        <f t="shared" si="2"/>
        <v>158</v>
      </c>
      <c r="B163" s="113" t="s">
        <v>1361</v>
      </c>
      <c r="C163" s="112" t="s">
        <v>316</v>
      </c>
      <c r="D163" s="114" t="s">
        <v>591</v>
      </c>
      <c r="E163" s="115">
        <v>1473</v>
      </c>
      <c r="F163" s="116">
        <v>0</v>
      </c>
      <c r="G163" s="112" t="s">
        <v>963</v>
      </c>
      <c r="H163" s="115">
        <v>13.4</v>
      </c>
      <c r="I163" s="117">
        <v>2.12</v>
      </c>
      <c r="J163" s="118">
        <v>35200</v>
      </c>
      <c r="K163" s="119" t="s">
        <v>974</v>
      </c>
      <c r="L163" s="118">
        <v>5500</v>
      </c>
      <c r="M163" s="118" t="s">
        <v>989</v>
      </c>
      <c r="N163" s="118" t="s">
        <v>989</v>
      </c>
      <c r="O163" s="118" t="s">
        <v>989</v>
      </c>
      <c r="P163" s="118">
        <v>40700</v>
      </c>
      <c r="Q163" s="116">
        <v>1</v>
      </c>
      <c r="R163" s="118">
        <v>40700</v>
      </c>
      <c r="S163" s="120">
        <v>48060</v>
      </c>
      <c r="T163" s="84"/>
      <c r="U163" s="106">
        <v>2031</v>
      </c>
      <c r="V163" s="107">
        <v>43677</v>
      </c>
      <c r="W163" s="108">
        <v>2032</v>
      </c>
      <c r="X163" s="108"/>
      <c r="Y163" s="108">
        <v>440341</v>
      </c>
      <c r="Z163" s="109" t="s">
        <v>991</v>
      </c>
      <c r="AA163" s="108" t="s">
        <v>1250</v>
      </c>
      <c r="AB163" s="108" t="s">
        <v>979</v>
      </c>
      <c r="AC163" s="108">
        <v>2012</v>
      </c>
      <c r="AD163" s="110">
        <v>722.58</v>
      </c>
      <c r="AE163" s="110"/>
      <c r="AF163" s="111">
        <v>43314</v>
      </c>
      <c r="AG163" s="111">
        <v>2387.5</v>
      </c>
      <c r="AH163" s="295"/>
      <c r="AI163" s="296"/>
      <c r="AJ163" s="79"/>
      <c r="AV163" s="79"/>
      <c r="AY163" s="79"/>
      <c r="AZ163" s="81"/>
    </row>
    <row r="164" spans="1:52" ht="21" x14ac:dyDescent="0.25">
      <c r="A164" s="112">
        <f t="shared" si="2"/>
        <v>159</v>
      </c>
      <c r="B164" s="113" t="s">
        <v>1361</v>
      </c>
      <c r="C164" s="112" t="s">
        <v>317</v>
      </c>
      <c r="D164" s="114" t="s">
        <v>740</v>
      </c>
      <c r="E164" s="115">
        <v>740</v>
      </c>
      <c r="F164" s="116"/>
      <c r="G164" s="112"/>
      <c r="H164" s="115">
        <v>18.8</v>
      </c>
      <c r="I164" s="117">
        <v>1.69</v>
      </c>
      <c r="J164" s="118">
        <v>29400</v>
      </c>
      <c r="K164" s="119" t="s">
        <v>974</v>
      </c>
      <c r="L164" s="118">
        <v>20500</v>
      </c>
      <c r="M164" s="118">
        <v>0</v>
      </c>
      <c r="N164" s="118">
        <v>0</v>
      </c>
      <c r="O164" s="118">
        <v>30800</v>
      </c>
      <c r="P164" s="118">
        <v>80700</v>
      </c>
      <c r="Q164" s="116">
        <v>1</v>
      </c>
      <c r="R164" s="118">
        <v>80700</v>
      </c>
      <c r="S164" s="120">
        <v>46721</v>
      </c>
      <c r="T164" s="84"/>
      <c r="U164" s="106">
        <v>2027</v>
      </c>
      <c r="V164" s="107">
        <v>42338</v>
      </c>
      <c r="W164" s="108">
        <v>2028</v>
      </c>
      <c r="X164" s="108">
        <v>2037</v>
      </c>
      <c r="Y164" s="108">
        <v>361639</v>
      </c>
      <c r="Z164" s="109" t="s">
        <v>991</v>
      </c>
      <c r="AA164" s="108" t="s">
        <v>1253</v>
      </c>
      <c r="AB164" s="108" t="s">
        <v>979</v>
      </c>
      <c r="AC164" s="108">
        <v>2006</v>
      </c>
      <c r="AD164" s="110">
        <v>740</v>
      </c>
      <c r="AE164" s="110"/>
      <c r="AF164" s="111">
        <v>43314</v>
      </c>
      <c r="AG164" s="111">
        <v>23875</v>
      </c>
      <c r="AH164" s="295"/>
      <c r="AI164" s="296"/>
      <c r="AJ164" s="79"/>
      <c r="AK164" s="79"/>
      <c r="AL164" s="79"/>
      <c r="AM164" s="79"/>
      <c r="AV164" s="79"/>
      <c r="AY164" s="79"/>
      <c r="AZ164" s="81"/>
    </row>
    <row r="165" spans="1:52" ht="21" x14ac:dyDescent="0.25">
      <c r="A165" s="112">
        <f t="shared" si="2"/>
        <v>160</v>
      </c>
      <c r="B165" s="113" t="s">
        <v>1361</v>
      </c>
      <c r="C165" s="112" t="s">
        <v>318</v>
      </c>
      <c r="D165" s="114" t="s">
        <v>741</v>
      </c>
      <c r="E165" s="115">
        <v>969</v>
      </c>
      <c r="F165" s="116"/>
      <c r="G165" s="112"/>
      <c r="H165" s="115">
        <v>21.8</v>
      </c>
      <c r="I165" s="117">
        <v>1</v>
      </c>
      <c r="J165" s="118">
        <v>19300</v>
      </c>
      <c r="K165" s="119" t="s">
        <v>972</v>
      </c>
      <c r="L165" s="118">
        <v>14500</v>
      </c>
      <c r="M165" s="118">
        <v>0</v>
      </c>
      <c r="N165" s="118">
        <v>0</v>
      </c>
      <c r="O165" s="118">
        <v>30800</v>
      </c>
      <c r="P165" s="118">
        <v>64600</v>
      </c>
      <c r="Q165" s="116">
        <v>1</v>
      </c>
      <c r="R165" s="118">
        <v>64600</v>
      </c>
      <c r="S165" s="120">
        <v>46752</v>
      </c>
      <c r="T165" s="84"/>
      <c r="U165" s="106" t="s">
        <v>982</v>
      </c>
      <c r="V165" s="107">
        <v>41029</v>
      </c>
      <c r="W165" s="108">
        <v>2028</v>
      </c>
      <c r="X165" s="108">
        <v>2037</v>
      </c>
      <c r="Y165" s="108">
        <v>289097</v>
      </c>
      <c r="Z165" s="109" t="s">
        <v>991</v>
      </c>
      <c r="AA165" s="108" t="s">
        <v>1254</v>
      </c>
      <c r="AB165" s="108" t="s">
        <v>979</v>
      </c>
      <c r="AC165" s="108">
        <v>2003</v>
      </c>
      <c r="AD165" s="110">
        <v>969</v>
      </c>
      <c r="AE165" s="110"/>
      <c r="AF165" s="111">
        <v>38331.25</v>
      </c>
      <c r="AG165" s="111">
        <v>23875</v>
      </c>
      <c r="AH165" s="295"/>
      <c r="AI165" s="296"/>
      <c r="AJ165" s="79"/>
      <c r="AK165" s="79"/>
      <c r="AL165" s="79"/>
      <c r="AM165" s="79"/>
      <c r="AV165" s="79"/>
      <c r="AY165" s="79"/>
      <c r="AZ165" s="81"/>
    </row>
    <row r="166" spans="1:52" ht="21" x14ac:dyDescent="0.25">
      <c r="A166" s="112">
        <f t="shared" si="2"/>
        <v>161</v>
      </c>
      <c r="B166" s="113" t="s">
        <v>1361</v>
      </c>
      <c r="C166" s="112" t="s">
        <v>319</v>
      </c>
      <c r="D166" s="114" t="s">
        <v>742</v>
      </c>
      <c r="E166" s="115">
        <v>1735</v>
      </c>
      <c r="F166" s="116">
        <v>0</v>
      </c>
      <c r="G166" s="112" t="s">
        <v>963</v>
      </c>
      <c r="H166" s="115">
        <v>13.8</v>
      </c>
      <c r="I166" s="117">
        <v>2.25</v>
      </c>
      <c r="J166" s="118">
        <v>37900</v>
      </c>
      <c r="K166" s="119" t="s">
        <v>978</v>
      </c>
      <c r="L166" s="118">
        <v>5500</v>
      </c>
      <c r="M166" s="118" t="s">
        <v>989</v>
      </c>
      <c r="N166" s="118" t="s">
        <v>989</v>
      </c>
      <c r="O166" s="118" t="s">
        <v>989</v>
      </c>
      <c r="P166" s="118">
        <v>43400</v>
      </c>
      <c r="Q166" s="116">
        <v>1</v>
      </c>
      <c r="R166" s="118">
        <v>43400</v>
      </c>
      <c r="S166" s="120">
        <v>46996</v>
      </c>
      <c r="T166" s="84"/>
      <c r="U166" s="106">
        <v>2028</v>
      </c>
      <c r="V166" s="107">
        <v>42613</v>
      </c>
      <c r="W166" s="108">
        <v>2029</v>
      </c>
      <c r="X166" s="108"/>
      <c r="Y166" s="108">
        <v>433441</v>
      </c>
      <c r="Z166" s="109" t="s">
        <v>991</v>
      </c>
      <c r="AA166" s="108" t="s">
        <v>1255</v>
      </c>
      <c r="AB166" s="108" t="s">
        <v>979</v>
      </c>
      <c r="AC166" s="108">
        <v>2011</v>
      </c>
      <c r="AD166" s="110">
        <v>718.16</v>
      </c>
      <c r="AE166" s="110"/>
      <c r="AF166" s="111">
        <v>43314</v>
      </c>
      <c r="AG166" s="111">
        <v>23875</v>
      </c>
      <c r="AH166" s="295"/>
      <c r="AI166" s="296"/>
      <c r="AJ166" s="79"/>
      <c r="AV166" s="79"/>
      <c r="AY166" s="79"/>
      <c r="AZ166" s="81"/>
    </row>
    <row r="167" spans="1:52" ht="21" x14ac:dyDescent="0.25">
      <c r="A167" s="112">
        <f t="shared" si="2"/>
        <v>162</v>
      </c>
      <c r="B167" s="113" t="s">
        <v>1361</v>
      </c>
      <c r="C167" s="112" t="s">
        <v>320</v>
      </c>
      <c r="D167" s="114" t="s">
        <v>743</v>
      </c>
      <c r="E167" s="115">
        <v>1631</v>
      </c>
      <c r="F167" s="116">
        <v>0</v>
      </c>
      <c r="G167" s="112" t="s">
        <v>963</v>
      </c>
      <c r="H167" s="115">
        <v>13.8</v>
      </c>
      <c r="I167" s="117">
        <v>2.0099999999999998</v>
      </c>
      <c r="J167" s="118">
        <v>33600</v>
      </c>
      <c r="K167" s="119" t="s">
        <v>978</v>
      </c>
      <c r="L167" s="118">
        <v>5500</v>
      </c>
      <c r="M167" s="118" t="s">
        <v>989</v>
      </c>
      <c r="N167" s="118" t="s">
        <v>989</v>
      </c>
      <c r="O167" s="118" t="s">
        <v>989</v>
      </c>
      <c r="P167" s="118">
        <v>39100</v>
      </c>
      <c r="Q167" s="116">
        <v>1</v>
      </c>
      <c r="R167" s="118">
        <v>39100</v>
      </c>
      <c r="S167" s="120">
        <v>46295</v>
      </c>
      <c r="T167" s="84"/>
      <c r="U167" s="106">
        <v>2026</v>
      </c>
      <c r="V167" s="107">
        <v>41912</v>
      </c>
      <c r="W167" s="108">
        <v>2027</v>
      </c>
      <c r="X167" s="108"/>
      <c r="Y167" s="108">
        <v>433486</v>
      </c>
      <c r="Z167" s="109" t="s">
        <v>991</v>
      </c>
      <c r="AA167" s="108" t="s">
        <v>1255</v>
      </c>
      <c r="AB167" s="108" t="s">
        <v>979</v>
      </c>
      <c r="AC167" s="108">
        <v>2011</v>
      </c>
      <c r="AD167" s="110">
        <v>718.3</v>
      </c>
      <c r="AE167" s="110"/>
      <c r="AF167" s="111">
        <v>43314</v>
      </c>
      <c r="AG167" s="111">
        <v>2387.5</v>
      </c>
      <c r="AH167" s="295"/>
      <c r="AI167" s="296"/>
      <c r="AJ167" s="79"/>
      <c r="AV167" s="79"/>
      <c r="AY167" s="79"/>
      <c r="AZ167" s="81"/>
    </row>
    <row r="168" spans="1:52" ht="21" x14ac:dyDescent="0.25">
      <c r="A168" s="112">
        <f t="shared" si="2"/>
        <v>163</v>
      </c>
      <c r="B168" s="113" t="s">
        <v>1361</v>
      </c>
      <c r="C168" s="112" t="s">
        <v>321</v>
      </c>
      <c r="D168" s="114" t="s">
        <v>744</v>
      </c>
      <c r="E168" s="115">
        <v>1630</v>
      </c>
      <c r="F168" s="116">
        <v>0</v>
      </c>
      <c r="G168" s="112" t="s">
        <v>963</v>
      </c>
      <c r="H168" s="115">
        <v>13.8</v>
      </c>
      <c r="I168" s="117">
        <v>1.42</v>
      </c>
      <c r="J168" s="118">
        <v>25000</v>
      </c>
      <c r="K168" s="119" t="s">
        <v>978</v>
      </c>
      <c r="L168" s="118">
        <v>5500</v>
      </c>
      <c r="M168" s="118" t="s">
        <v>989</v>
      </c>
      <c r="N168" s="118" t="s">
        <v>989</v>
      </c>
      <c r="O168" s="118" t="s">
        <v>989</v>
      </c>
      <c r="P168" s="118">
        <v>30500</v>
      </c>
      <c r="Q168" s="116">
        <v>1</v>
      </c>
      <c r="R168" s="118">
        <v>30500</v>
      </c>
      <c r="S168" s="120">
        <v>45838</v>
      </c>
      <c r="T168" s="84"/>
      <c r="U168" s="106" t="s">
        <v>984</v>
      </c>
      <c r="V168" s="107">
        <v>44651</v>
      </c>
      <c r="W168" s="108">
        <v>2026</v>
      </c>
      <c r="X168" s="108"/>
      <c r="Y168" s="108">
        <v>433444</v>
      </c>
      <c r="Z168" s="109" t="s">
        <v>991</v>
      </c>
      <c r="AA168" s="108" t="s">
        <v>1255</v>
      </c>
      <c r="AB168" s="108" t="s">
        <v>979</v>
      </c>
      <c r="AC168" s="108">
        <v>2011</v>
      </c>
      <c r="AD168" s="110">
        <v>717.99</v>
      </c>
      <c r="AE168" s="110"/>
      <c r="AF168" s="111">
        <v>30665</v>
      </c>
      <c r="AG168" s="111">
        <v>2387.5</v>
      </c>
      <c r="AH168" s="295"/>
      <c r="AI168" s="296"/>
      <c r="AJ168" s="79"/>
      <c r="AV168" s="79"/>
      <c r="AY168" s="79"/>
      <c r="AZ168" s="81"/>
    </row>
    <row r="169" spans="1:52" ht="21" x14ac:dyDescent="0.25">
      <c r="A169" s="112">
        <f t="shared" si="2"/>
        <v>164</v>
      </c>
      <c r="B169" s="113" t="s">
        <v>1361</v>
      </c>
      <c r="C169" s="112" t="s">
        <v>322</v>
      </c>
      <c r="D169" s="114" t="s">
        <v>745</v>
      </c>
      <c r="E169" s="115">
        <v>1729.5</v>
      </c>
      <c r="F169" s="116">
        <v>0</v>
      </c>
      <c r="G169" s="112" t="s">
        <v>963</v>
      </c>
      <c r="H169" s="115">
        <v>13.8</v>
      </c>
      <c r="I169" s="117">
        <v>2.2599999999999998</v>
      </c>
      <c r="J169" s="118">
        <v>37900</v>
      </c>
      <c r="K169" s="119" t="s">
        <v>978</v>
      </c>
      <c r="L169" s="118">
        <v>14500</v>
      </c>
      <c r="M169" s="118">
        <v>0</v>
      </c>
      <c r="N169" s="118">
        <v>0</v>
      </c>
      <c r="O169" s="118">
        <v>38200</v>
      </c>
      <c r="P169" s="118">
        <v>90600</v>
      </c>
      <c r="Q169" s="116">
        <v>1</v>
      </c>
      <c r="R169" s="118">
        <v>90600</v>
      </c>
      <c r="S169" s="120">
        <v>47391</v>
      </c>
      <c r="T169" s="84"/>
      <c r="U169" s="106">
        <v>2029</v>
      </c>
      <c r="V169" s="107">
        <v>43008</v>
      </c>
      <c r="W169" s="108">
        <v>2030</v>
      </c>
      <c r="X169" s="108">
        <v>2039</v>
      </c>
      <c r="Y169" s="108">
        <v>433476</v>
      </c>
      <c r="Z169" s="109" t="s">
        <v>991</v>
      </c>
      <c r="AA169" s="108" t="s">
        <v>1255</v>
      </c>
      <c r="AB169" s="108" t="s">
        <v>979</v>
      </c>
      <c r="AC169" s="108">
        <v>2011</v>
      </c>
      <c r="AD169" s="110">
        <v>719.33</v>
      </c>
      <c r="AE169" s="110"/>
      <c r="AF169" s="111">
        <v>43314</v>
      </c>
      <c r="AG169" s="111">
        <v>2387.5</v>
      </c>
      <c r="AH169" s="295"/>
      <c r="AI169" s="296"/>
      <c r="AJ169" s="79"/>
      <c r="AK169" s="79"/>
      <c r="AL169" s="79"/>
      <c r="AM169" s="79"/>
      <c r="AV169" s="79"/>
      <c r="AY169" s="79"/>
      <c r="AZ169" s="81"/>
    </row>
    <row r="170" spans="1:52" ht="21" x14ac:dyDescent="0.25">
      <c r="A170" s="112">
        <f t="shared" si="2"/>
        <v>165</v>
      </c>
      <c r="B170" s="113" t="s">
        <v>1361</v>
      </c>
      <c r="C170" s="112" t="s">
        <v>323</v>
      </c>
      <c r="D170" s="114" t="s">
        <v>746</v>
      </c>
      <c r="E170" s="115">
        <v>1553</v>
      </c>
      <c r="F170" s="116"/>
      <c r="G170" s="112" t="s">
        <v>963</v>
      </c>
      <c r="H170" s="115">
        <v>15.4</v>
      </c>
      <c r="I170" s="117">
        <v>3.3200000000000003</v>
      </c>
      <c r="J170" s="118">
        <v>92000</v>
      </c>
      <c r="K170" s="119" t="s">
        <v>978</v>
      </c>
      <c r="L170" s="118">
        <v>5500</v>
      </c>
      <c r="M170" s="118" t="s">
        <v>989</v>
      </c>
      <c r="N170" s="118" t="s">
        <v>989</v>
      </c>
      <c r="O170" s="118" t="s">
        <v>989</v>
      </c>
      <c r="P170" s="118">
        <v>97500</v>
      </c>
      <c r="Q170" s="116">
        <v>1</v>
      </c>
      <c r="R170" s="118">
        <v>97500</v>
      </c>
      <c r="S170" s="120">
        <v>47057</v>
      </c>
      <c r="T170" s="84"/>
      <c r="U170" s="106">
        <v>2028</v>
      </c>
      <c r="V170" s="107">
        <v>42674</v>
      </c>
      <c r="W170" s="108">
        <v>2029</v>
      </c>
      <c r="X170" s="108"/>
      <c r="Y170" s="108">
        <v>415318</v>
      </c>
      <c r="Z170" s="109" t="s">
        <v>991</v>
      </c>
      <c r="AA170" s="108" t="s">
        <v>1252</v>
      </c>
      <c r="AB170" s="108" t="s">
        <v>979</v>
      </c>
      <c r="AC170" s="108">
        <v>2010</v>
      </c>
      <c r="AD170" s="110">
        <v>716.1</v>
      </c>
      <c r="AE170" s="110"/>
      <c r="AF170" s="111">
        <v>43314</v>
      </c>
      <c r="AG170" s="111">
        <v>23875</v>
      </c>
      <c r="AH170" s="295"/>
      <c r="AI170" s="296"/>
      <c r="AJ170" s="79"/>
      <c r="AV170" s="79"/>
      <c r="AY170" s="79"/>
      <c r="AZ170" s="81"/>
    </row>
    <row r="171" spans="1:52" ht="21" x14ac:dyDescent="0.25">
      <c r="A171" s="112">
        <f t="shared" si="2"/>
        <v>166</v>
      </c>
      <c r="B171" s="113" t="s">
        <v>1361</v>
      </c>
      <c r="C171" s="112" t="s">
        <v>324</v>
      </c>
      <c r="D171" s="114" t="s">
        <v>744</v>
      </c>
      <c r="E171" s="115">
        <v>1593</v>
      </c>
      <c r="F171" s="116"/>
      <c r="G171" s="112" t="s">
        <v>963</v>
      </c>
      <c r="H171" s="115">
        <v>13.8</v>
      </c>
      <c r="I171" s="117">
        <v>1.38</v>
      </c>
      <c r="J171" s="118">
        <v>25000</v>
      </c>
      <c r="K171" s="119" t="s">
        <v>978</v>
      </c>
      <c r="L171" s="118">
        <v>5500</v>
      </c>
      <c r="M171" s="118" t="s">
        <v>989</v>
      </c>
      <c r="N171" s="118" t="s">
        <v>989</v>
      </c>
      <c r="O171" s="118" t="s">
        <v>989</v>
      </c>
      <c r="P171" s="118">
        <v>30500</v>
      </c>
      <c r="Q171" s="116">
        <v>1</v>
      </c>
      <c r="R171" s="118">
        <v>30500</v>
      </c>
      <c r="S171" s="120">
        <v>45838</v>
      </c>
      <c r="T171" s="84"/>
      <c r="U171" s="106" t="s">
        <v>984</v>
      </c>
      <c r="V171" s="107">
        <v>44651</v>
      </c>
      <c r="W171" s="108">
        <v>2026</v>
      </c>
      <c r="X171" s="108"/>
      <c r="Y171" s="108">
        <v>433079</v>
      </c>
      <c r="Z171" s="109" t="s">
        <v>991</v>
      </c>
      <c r="AA171" s="108" t="s">
        <v>1252</v>
      </c>
      <c r="AB171" s="108" t="s">
        <v>979</v>
      </c>
      <c r="AC171" s="108">
        <v>2011</v>
      </c>
      <c r="AD171" s="110">
        <v>717.52</v>
      </c>
      <c r="AE171" s="110"/>
      <c r="AF171" s="111">
        <v>30665</v>
      </c>
      <c r="AG171" s="111">
        <v>2387.5</v>
      </c>
      <c r="AH171" s="295"/>
      <c r="AI171" s="296"/>
      <c r="AJ171" s="79"/>
      <c r="AV171" s="79"/>
      <c r="AY171" s="79"/>
      <c r="AZ171" s="81"/>
    </row>
    <row r="172" spans="1:52" ht="21" x14ac:dyDescent="0.25">
      <c r="A172" s="112">
        <f t="shared" si="2"/>
        <v>167</v>
      </c>
      <c r="B172" s="113" t="s">
        <v>1361</v>
      </c>
      <c r="C172" s="112" t="s">
        <v>325</v>
      </c>
      <c r="D172" s="114" t="s">
        <v>747</v>
      </c>
      <c r="E172" s="115">
        <v>1632</v>
      </c>
      <c r="F172" s="116"/>
      <c r="G172" s="112" t="s">
        <v>963</v>
      </c>
      <c r="H172" s="115">
        <v>13.9</v>
      </c>
      <c r="I172" s="117">
        <v>1.39</v>
      </c>
      <c r="J172" s="118">
        <v>25000</v>
      </c>
      <c r="K172" s="119" t="s">
        <v>978</v>
      </c>
      <c r="L172" s="118">
        <v>5500</v>
      </c>
      <c r="M172" s="118" t="s">
        <v>989</v>
      </c>
      <c r="N172" s="118" t="s">
        <v>989</v>
      </c>
      <c r="O172" s="118" t="s">
        <v>989</v>
      </c>
      <c r="P172" s="118">
        <v>30500</v>
      </c>
      <c r="Q172" s="116">
        <v>1</v>
      </c>
      <c r="R172" s="118">
        <v>30500</v>
      </c>
      <c r="S172" s="120">
        <v>45838</v>
      </c>
      <c r="T172" s="84"/>
      <c r="U172" s="106" t="s">
        <v>984</v>
      </c>
      <c r="V172" s="107">
        <v>44592</v>
      </c>
      <c r="W172" s="108">
        <v>2026</v>
      </c>
      <c r="X172" s="108"/>
      <c r="Y172" s="108">
        <v>433136</v>
      </c>
      <c r="Z172" s="109" t="s">
        <v>991</v>
      </c>
      <c r="AA172" s="108" t="s">
        <v>1252</v>
      </c>
      <c r="AB172" s="108" t="s">
        <v>979</v>
      </c>
      <c r="AC172" s="108">
        <v>2011</v>
      </c>
      <c r="AD172" s="110">
        <v>718.05</v>
      </c>
      <c r="AE172" s="110"/>
      <c r="AF172" s="111">
        <v>30665</v>
      </c>
      <c r="AG172" s="111">
        <v>2387.5</v>
      </c>
      <c r="AH172" s="295"/>
      <c r="AI172" s="296"/>
      <c r="AJ172" s="79"/>
      <c r="AV172" s="79"/>
      <c r="AY172" s="79"/>
      <c r="AZ172" s="81"/>
    </row>
    <row r="173" spans="1:52" ht="21" x14ac:dyDescent="0.25">
      <c r="A173" s="112">
        <f t="shared" si="2"/>
        <v>168</v>
      </c>
      <c r="B173" s="113" t="s">
        <v>1361</v>
      </c>
      <c r="C173" s="112" t="s">
        <v>326</v>
      </c>
      <c r="D173" s="114" t="s">
        <v>748</v>
      </c>
      <c r="E173" s="115">
        <v>1718</v>
      </c>
      <c r="F173" s="116"/>
      <c r="G173" s="112" t="s">
        <v>963</v>
      </c>
      <c r="H173" s="115">
        <v>13.9</v>
      </c>
      <c r="I173" s="117">
        <v>2.19</v>
      </c>
      <c r="J173" s="118">
        <v>36400</v>
      </c>
      <c r="K173" s="119" t="s">
        <v>978</v>
      </c>
      <c r="L173" s="118">
        <v>5500</v>
      </c>
      <c r="M173" s="118" t="s">
        <v>989</v>
      </c>
      <c r="N173" s="118" t="s">
        <v>989</v>
      </c>
      <c r="O173" s="118" t="s">
        <v>989</v>
      </c>
      <c r="P173" s="118">
        <v>41900</v>
      </c>
      <c r="Q173" s="116">
        <v>1</v>
      </c>
      <c r="R173" s="118">
        <v>41900</v>
      </c>
      <c r="S173" s="120">
        <v>47177</v>
      </c>
      <c r="T173" s="84"/>
      <c r="U173" s="106">
        <v>2029</v>
      </c>
      <c r="V173" s="107">
        <v>42794</v>
      </c>
      <c r="W173" s="108">
        <v>2030</v>
      </c>
      <c r="X173" s="108"/>
      <c r="Y173" s="108">
        <v>433072</v>
      </c>
      <c r="Z173" s="109" t="s">
        <v>991</v>
      </c>
      <c r="AA173" s="108" t="s">
        <v>1252</v>
      </c>
      <c r="AB173" s="108" t="s">
        <v>979</v>
      </c>
      <c r="AC173" s="108">
        <v>2011</v>
      </c>
      <c r="AD173" s="110">
        <v>717.7</v>
      </c>
      <c r="AE173" s="110"/>
      <c r="AF173" s="111">
        <v>43314</v>
      </c>
      <c r="AG173" s="111">
        <v>2387.5</v>
      </c>
      <c r="AH173" s="295"/>
      <c r="AI173" s="296"/>
      <c r="AJ173" s="79"/>
      <c r="AV173" s="79"/>
      <c r="AY173" s="79"/>
      <c r="AZ173" s="81"/>
    </row>
    <row r="174" spans="1:52" ht="15" x14ac:dyDescent="0.25">
      <c r="A174" s="112">
        <f t="shared" si="2"/>
        <v>169</v>
      </c>
      <c r="B174" s="113" t="s">
        <v>1361</v>
      </c>
      <c r="C174" s="112" t="s">
        <v>327</v>
      </c>
      <c r="D174" s="114" t="s">
        <v>749</v>
      </c>
      <c r="E174" s="115">
        <v>1599</v>
      </c>
      <c r="F174" s="116"/>
      <c r="G174" s="112" t="s">
        <v>963</v>
      </c>
      <c r="H174" s="115">
        <v>12.7</v>
      </c>
      <c r="I174" s="117">
        <v>2.29</v>
      </c>
      <c r="J174" s="118">
        <v>37900</v>
      </c>
      <c r="K174" s="119" t="s">
        <v>970</v>
      </c>
      <c r="L174" s="118">
        <v>5500</v>
      </c>
      <c r="M174" s="118" t="s">
        <v>989</v>
      </c>
      <c r="N174" s="118" t="s">
        <v>989</v>
      </c>
      <c r="O174" s="118" t="s">
        <v>989</v>
      </c>
      <c r="P174" s="118">
        <v>43400</v>
      </c>
      <c r="Q174" s="116">
        <v>1</v>
      </c>
      <c r="R174" s="118">
        <v>43400</v>
      </c>
      <c r="S174" s="120">
        <v>51116</v>
      </c>
      <c r="T174" s="84"/>
      <c r="U174" s="106"/>
      <c r="V174" s="107">
        <v>46733</v>
      </c>
      <c r="W174" s="108">
        <v>2040</v>
      </c>
      <c r="X174" s="108"/>
      <c r="Y174" s="108">
        <v>447868</v>
      </c>
      <c r="Z174" s="109" t="s">
        <v>991</v>
      </c>
      <c r="AA174" s="108" t="s">
        <v>1256</v>
      </c>
      <c r="AB174" s="108" t="s">
        <v>979</v>
      </c>
      <c r="AC174" s="108">
        <v>2012</v>
      </c>
      <c r="AD174" s="110">
        <v>711.97</v>
      </c>
      <c r="AE174" s="110">
        <v>1.4</v>
      </c>
      <c r="AF174" s="111">
        <v>43314</v>
      </c>
      <c r="AG174" s="111">
        <v>2387.5</v>
      </c>
      <c r="AH174" s="295"/>
      <c r="AI174" s="296"/>
      <c r="AJ174" s="79"/>
      <c r="AV174" s="79"/>
      <c r="AY174" s="79"/>
      <c r="AZ174" s="81"/>
    </row>
    <row r="175" spans="1:52" ht="15" x14ac:dyDescent="0.25">
      <c r="A175" s="112">
        <f t="shared" si="2"/>
        <v>170</v>
      </c>
      <c r="B175" s="113" t="s">
        <v>1361</v>
      </c>
      <c r="C175" s="112" t="s">
        <v>328</v>
      </c>
      <c r="D175" s="114" t="s">
        <v>750</v>
      </c>
      <c r="E175" s="115">
        <v>707</v>
      </c>
      <c r="F175" s="116"/>
      <c r="G175" s="112"/>
      <c r="H175" s="115">
        <v>18.2</v>
      </c>
      <c r="I175" s="117"/>
      <c r="J175" s="118">
        <v>0</v>
      </c>
      <c r="K175" s="119" t="s">
        <v>969</v>
      </c>
      <c r="L175" s="118">
        <v>0</v>
      </c>
      <c r="M175" s="118">
        <v>0</v>
      </c>
      <c r="N175" s="118">
        <v>0</v>
      </c>
      <c r="O175" s="118">
        <v>30800</v>
      </c>
      <c r="P175" s="118">
        <v>30800</v>
      </c>
      <c r="Q175" s="116">
        <v>1</v>
      </c>
      <c r="R175" s="118">
        <v>30800</v>
      </c>
      <c r="S175" s="120" t="s">
        <v>990</v>
      </c>
      <c r="T175" s="84"/>
      <c r="U175" s="106"/>
      <c r="V175" s="107"/>
      <c r="W175" s="108"/>
      <c r="X175" s="108">
        <v>2027</v>
      </c>
      <c r="Y175" s="108">
        <v>375222</v>
      </c>
      <c r="Z175" s="109" t="s">
        <v>991</v>
      </c>
      <c r="AA175" s="108" t="s">
        <v>1257</v>
      </c>
      <c r="AB175" s="108" t="s">
        <v>979</v>
      </c>
      <c r="AC175" s="108">
        <v>2007</v>
      </c>
      <c r="AD175" s="110">
        <v>707</v>
      </c>
      <c r="AE175" s="110"/>
      <c r="AF175" s="111">
        <v>0</v>
      </c>
      <c r="AG175" s="111">
        <v>23875</v>
      </c>
      <c r="AH175" s="295"/>
      <c r="AI175" s="296"/>
      <c r="AJ175" s="79"/>
      <c r="AK175" s="79"/>
      <c r="AL175" s="79"/>
      <c r="AM175" s="79"/>
      <c r="AV175" s="79"/>
      <c r="AY175" s="79"/>
      <c r="AZ175" s="81"/>
    </row>
    <row r="176" spans="1:52" ht="15" x14ac:dyDescent="0.25">
      <c r="A176" s="112">
        <f t="shared" si="2"/>
        <v>171</v>
      </c>
      <c r="B176" s="113" t="s">
        <v>1361</v>
      </c>
      <c r="C176" s="112" t="s">
        <v>329</v>
      </c>
      <c r="D176" s="114" t="s">
        <v>751</v>
      </c>
      <c r="E176" s="115">
        <v>1525</v>
      </c>
      <c r="F176" s="116"/>
      <c r="G176" s="112" t="s">
        <v>963</v>
      </c>
      <c r="H176" s="115">
        <v>12.7</v>
      </c>
      <c r="I176" s="117">
        <v>2.0499999999999998</v>
      </c>
      <c r="J176" s="118">
        <v>35200</v>
      </c>
      <c r="K176" s="119" t="s">
        <v>970</v>
      </c>
      <c r="L176" s="118">
        <v>20500</v>
      </c>
      <c r="M176" s="118">
        <v>0</v>
      </c>
      <c r="N176" s="118">
        <v>0</v>
      </c>
      <c r="O176" s="118">
        <v>38200</v>
      </c>
      <c r="P176" s="118">
        <v>93900</v>
      </c>
      <c r="Q176" s="116">
        <v>1</v>
      </c>
      <c r="R176" s="118">
        <v>93900</v>
      </c>
      <c r="S176" s="120">
        <v>51294</v>
      </c>
      <c r="T176" s="84"/>
      <c r="U176" s="106"/>
      <c r="V176" s="107">
        <v>46911</v>
      </c>
      <c r="W176" s="108">
        <v>2041</v>
      </c>
      <c r="X176" s="108">
        <v>2050</v>
      </c>
      <c r="Y176" s="108">
        <v>447869</v>
      </c>
      <c r="Z176" s="109" t="s">
        <v>991</v>
      </c>
      <c r="AA176" s="108" t="s">
        <v>1256</v>
      </c>
      <c r="AB176" s="108" t="s">
        <v>979</v>
      </c>
      <c r="AC176" s="108">
        <v>2012</v>
      </c>
      <c r="AD176" s="110">
        <v>711.78</v>
      </c>
      <c r="AE176" s="110">
        <v>0.75</v>
      </c>
      <c r="AF176" s="111">
        <v>43314</v>
      </c>
      <c r="AG176" s="111">
        <v>2387.5</v>
      </c>
      <c r="AH176" s="295"/>
      <c r="AI176" s="296"/>
      <c r="AJ176" s="79"/>
      <c r="AK176" s="79"/>
      <c r="AL176" s="79"/>
      <c r="AM176" s="79"/>
      <c r="AV176" s="79"/>
      <c r="AY176" s="79"/>
      <c r="AZ176" s="81"/>
    </row>
    <row r="177" spans="1:52" ht="15" x14ac:dyDescent="0.25">
      <c r="A177" s="112">
        <f t="shared" si="2"/>
        <v>172</v>
      </c>
      <c r="B177" s="113" t="s">
        <v>1361</v>
      </c>
      <c r="C177" s="112" t="s">
        <v>330</v>
      </c>
      <c r="D177" s="114" t="s">
        <v>752</v>
      </c>
      <c r="E177" s="115">
        <v>1610</v>
      </c>
      <c r="F177" s="116"/>
      <c r="G177" s="112" t="s">
        <v>963</v>
      </c>
      <c r="H177" s="115">
        <v>12.7</v>
      </c>
      <c r="I177" s="117">
        <v>2.19</v>
      </c>
      <c r="J177" s="118">
        <v>36400</v>
      </c>
      <c r="K177" s="119" t="s">
        <v>970</v>
      </c>
      <c r="L177" s="118">
        <v>5500</v>
      </c>
      <c r="M177" s="118" t="s">
        <v>989</v>
      </c>
      <c r="N177" s="118" t="s">
        <v>989</v>
      </c>
      <c r="O177" s="118" t="s">
        <v>989</v>
      </c>
      <c r="P177" s="118">
        <v>41900</v>
      </c>
      <c r="Q177" s="116">
        <v>1</v>
      </c>
      <c r="R177" s="118">
        <v>41900</v>
      </c>
      <c r="S177" s="120">
        <v>49893</v>
      </c>
      <c r="T177" s="84"/>
      <c r="U177" s="106"/>
      <c r="V177" s="107">
        <v>45510</v>
      </c>
      <c r="W177" s="108">
        <v>2037</v>
      </c>
      <c r="X177" s="108"/>
      <c r="Y177" s="108">
        <v>447870</v>
      </c>
      <c r="Z177" s="109" t="s">
        <v>991</v>
      </c>
      <c r="AA177" s="108" t="s">
        <v>1256</v>
      </c>
      <c r="AB177" s="108" t="s">
        <v>979</v>
      </c>
      <c r="AC177" s="108">
        <v>2012</v>
      </c>
      <c r="AD177" s="110">
        <v>709.01</v>
      </c>
      <c r="AE177" s="110">
        <v>1.2</v>
      </c>
      <c r="AF177" s="111">
        <v>43314</v>
      </c>
      <c r="AG177" s="111">
        <v>2387.5</v>
      </c>
      <c r="AH177" s="295"/>
      <c r="AI177" s="296"/>
      <c r="AJ177" s="79"/>
      <c r="AV177" s="79"/>
      <c r="AY177" s="79"/>
      <c r="AZ177" s="81"/>
    </row>
    <row r="178" spans="1:52" ht="21" x14ac:dyDescent="0.25">
      <c r="A178" s="112">
        <f t="shared" si="2"/>
        <v>173</v>
      </c>
      <c r="B178" s="113" t="s">
        <v>1361</v>
      </c>
      <c r="C178" s="112" t="s">
        <v>331</v>
      </c>
      <c r="D178" s="114" t="s">
        <v>753</v>
      </c>
      <c r="E178" s="115">
        <v>2132</v>
      </c>
      <c r="F178" s="116">
        <v>0</v>
      </c>
      <c r="G178" s="112" t="s">
        <v>963</v>
      </c>
      <c r="H178" s="115">
        <v>14.9</v>
      </c>
      <c r="I178" s="117">
        <v>2.25</v>
      </c>
      <c r="J178" s="118">
        <v>44900</v>
      </c>
      <c r="K178" s="119" t="s">
        <v>970</v>
      </c>
      <c r="L178" s="118">
        <v>5500</v>
      </c>
      <c r="M178" s="118" t="s">
        <v>989</v>
      </c>
      <c r="N178" s="118" t="s">
        <v>989</v>
      </c>
      <c r="O178" s="118" t="s">
        <v>989</v>
      </c>
      <c r="P178" s="118">
        <v>50400</v>
      </c>
      <c r="Q178" s="116">
        <v>1</v>
      </c>
      <c r="R178" s="118">
        <v>50400</v>
      </c>
      <c r="S178" s="120">
        <v>50553</v>
      </c>
      <c r="T178" s="84"/>
      <c r="U178" s="106"/>
      <c r="V178" s="107">
        <v>46170</v>
      </c>
      <c r="W178" s="108">
        <v>2039</v>
      </c>
      <c r="X178" s="108"/>
      <c r="Y178" s="108">
        <v>420626</v>
      </c>
      <c r="Z178" s="109" t="s">
        <v>991</v>
      </c>
      <c r="AA178" s="108" t="s">
        <v>1256</v>
      </c>
      <c r="AB178" s="108" t="s">
        <v>979</v>
      </c>
      <c r="AC178" s="108">
        <v>2010</v>
      </c>
      <c r="AD178" s="110">
        <v>710.44</v>
      </c>
      <c r="AE178" s="110">
        <v>0.69</v>
      </c>
      <c r="AF178" s="111">
        <v>43314</v>
      </c>
      <c r="AG178" s="111">
        <v>23875</v>
      </c>
      <c r="AH178" s="295"/>
      <c r="AI178" s="296"/>
      <c r="AJ178" s="79"/>
      <c r="AV178" s="79"/>
      <c r="AY178" s="79"/>
      <c r="AZ178" s="81"/>
    </row>
    <row r="179" spans="1:52" ht="15" x14ac:dyDescent="0.25">
      <c r="A179" s="112">
        <f t="shared" si="2"/>
        <v>174</v>
      </c>
      <c r="B179" s="113" t="s">
        <v>1361</v>
      </c>
      <c r="C179" s="112" t="s">
        <v>332</v>
      </c>
      <c r="D179" s="114" t="s">
        <v>754</v>
      </c>
      <c r="E179" s="115">
        <v>2297</v>
      </c>
      <c r="F179" s="116">
        <v>0</v>
      </c>
      <c r="G179" s="112" t="s">
        <v>963</v>
      </c>
      <c r="H179" s="115">
        <v>8.3000000000000007</v>
      </c>
      <c r="I179" s="117">
        <v>6.3100000000000005</v>
      </c>
      <c r="J179" s="118">
        <v>181800</v>
      </c>
      <c r="K179" s="119" t="s">
        <v>970</v>
      </c>
      <c r="L179" s="118">
        <v>20500</v>
      </c>
      <c r="M179" s="118">
        <v>0</v>
      </c>
      <c r="N179" s="118">
        <v>0</v>
      </c>
      <c r="O179" s="118">
        <v>45700</v>
      </c>
      <c r="P179" s="118">
        <v>248000</v>
      </c>
      <c r="Q179" s="116">
        <v>1</v>
      </c>
      <c r="R179" s="118">
        <v>248000</v>
      </c>
      <c r="S179" s="120">
        <v>61375</v>
      </c>
      <c r="T179" s="84"/>
      <c r="U179" s="106"/>
      <c r="V179" s="107">
        <v>56992</v>
      </c>
      <c r="W179" s="108">
        <v>2069</v>
      </c>
      <c r="X179" s="108">
        <v>2078</v>
      </c>
      <c r="Y179" s="108">
        <v>482060</v>
      </c>
      <c r="Z179" s="109" t="s">
        <v>991</v>
      </c>
      <c r="AA179" s="108" t="s">
        <v>1219</v>
      </c>
      <c r="AB179" s="108" t="s">
        <v>979</v>
      </c>
      <c r="AC179" s="108">
        <v>2017</v>
      </c>
      <c r="AD179" s="110">
        <v>691.8</v>
      </c>
      <c r="AE179" s="110">
        <v>6.1</v>
      </c>
      <c r="AF179" s="111">
        <v>200751</v>
      </c>
      <c r="AG179" s="111">
        <v>2387.5</v>
      </c>
      <c r="AH179" s="295"/>
      <c r="AI179" s="296"/>
      <c r="AJ179" s="79"/>
      <c r="AK179" s="79"/>
      <c r="AL179" s="79"/>
      <c r="AM179" s="79"/>
      <c r="AV179" s="79"/>
      <c r="AY179" s="79"/>
      <c r="AZ179" s="81"/>
    </row>
    <row r="180" spans="1:52" ht="15" x14ac:dyDescent="0.25">
      <c r="A180" s="112">
        <f t="shared" si="2"/>
        <v>175</v>
      </c>
      <c r="B180" s="113" t="s">
        <v>1361</v>
      </c>
      <c r="C180" s="112" t="s">
        <v>333</v>
      </c>
      <c r="D180" s="114" t="s">
        <v>755</v>
      </c>
      <c r="E180" s="115">
        <v>2260</v>
      </c>
      <c r="F180" s="116">
        <v>0</v>
      </c>
      <c r="G180" s="112" t="s">
        <v>963</v>
      </c>
      <c r="H180" s="115">
        <v>8.3000000000000007</v>
      </c>
      <c r="I180" s="117">
        <v>6.16</v>
      </c>
      <c r="J180" s="118">
        <v>178400</v>
      </c>
      <c r="K180" s="119" t="s">
        <v>970</v>
      </c>
      <c r="L180" s="118">
        <v>5500</v>
      </c>
      <c r="M180" s="118" t="s">
        <v>989</v>
      </c>
      <c r="N180" s="118" t="s">
        <v>989</v>
      </c>
      <c r="O180" s="118" t="s">
        <v>989</v>
      </c>
      <c r="P180" s="118">
        <v>183900</v>
      </c>
      <c r="Q180" s="116">
        <v>1</v>
      </c>
      <c r="R180" s="118">
        <v>183900</v>
      </c>
      <c r="S180" s="120">
        <v>53290</v>
      </c>
      <c r="T180" s="84"/>
      <c r="U180" s="106"/>
      <c r="V180" s="107">
        <v>48907</v>
      </c>
      <c r="W180" s="108">
        <v>2046</v>
      </c>
      <c r="X180" s="108"/>
      <c r="Y180" s="108">
        <v>482063</v>
      </c>
      <c r="Z180" s="109" t="s">
        <v>991</v>
      </c>
      <c r="AA180" s="108" t="s">
        <v>1219</v>
      </c>
      <c r="AB180" s="108" t="s">
        <v>979</v>
      </c>
      <c r="AC180" s="108">
        <v>2017</v>
      </c>
      <c r="AD180" s="110">
        <v>694.81</v>
      </c>
      <c r="AE180" s="110">
        <v>6.3</v>
      </c>
      <c r="AF180" s="111">
        <v>200751</v>
      </c>
      <c r="AG180" s="111">
        <v>2387.5</v>
      </c>
      <c r="AH180" s="295"/>
      <c r="AI180" s="296"/>
      <c r="AJ180" s="79"/>
      <c r="AV180" s="79"/>
      <c r="AY180" s="79"/>
      <c r="AZ180" s="81"/>
    </row>
    <row r="181" spans="1:52" ht="21" x14ac:dyDescent="0.25">
      <c r="A181" s="112">
        <f t="shared" si="2"/>
        <v>176</v>
      </c>
      <c r="B181" s="113" t="s">
        <v>1361</v>
      </c>
      <c r="C181" s="112" t="s">
        <v>334</v>
      </c>
      <c r="D181" s="114" t="s">
        <v>756</v>
      </c>
      <c r="E181" s="115">
        <v>1898</v>
      </c>
      <c r="F181" s="116">
        <v>0</v>
      </c>
      <c r="G181" s="112" t="s">
        <v>963</v>
      </c>
      <c r="H181" s="115">
        <v>14.6</v>
      </c>
      <c r="I181" s="117">
        <v>3.31</v>
      </c>
      <c r="J181" s="118">
        <v>53500</v>
      </c>
      <c r="K181" s="119" t="s">
        <v>970</v>
      </c>
      <c r="L181" s="118">
        <v>5500</v>
      </c>
      <c r="M181" s="118" t="s">
        <v>989</v>
      </c>
      <c r="N181" s="118" t="s">
        <v>989</v>
      </c>
      <c r="O181" s="118" t="s">
        <v>989</v>
      </c>
      <c r="P181" s="118">
        <v>59000</v>
      </c>
      <c r="Q181" s="116">
        <v>1</v>
      </c>
      <c r="R181" s="118">
        <v>59000</v>
      </c>
      <c r="S181" s="120">
        <v>48699</v>
      </c>
      <c r="T181" s="84"/>
      <c r="U181" s="106">
        <v>2033</v>
      </c>
      <c r="V181" s="107">
        <v>44316</v>
      </c>
      <c r="W181" s="108">
        <v>2034</v>
      </c>
      <c r="X181" s="108"/>
      <c r="Y181" s="108">
        <v>424739</v>
      </c>
      <c r="Z181" s="109" t="s">
        <v>991</v>
      </c>
      <c r="AA181" s="108" t="s">
        <v>1219</v>
      </c>
      <c r="AB181" s="108" t="s">
        <v>979</v>
      </c>
      <c r="AC181" s="108">
        <v>2010</v>
      </c>
      <c r="AD181" s="110">
        <v>683.69</v>
      </c>
      <c r="AE181" s="110"/>
      <c r="AF181" s="111">
        <v>43314</v>
      </c>
      <c r="AG181" s="111">
        <v>23875</v>
      </c>
      <c r="AH181" s="295"/>
      <c r="AI181" s="296"/>
      <c r="AJ181" s="79"/>
      <c r="AV181" s="79"/>
      <c r="AY181" s="79"/>
      <c r="AZ181" s="81"/>
    </row>
    <row r="182" spans="1:52" ht="15" x14ac:dyDescent="0.25">
      <c r="A182" s="112">
        <f t="shared" si="2"/>
        <v>177</v>
      </c>
      <c r="B182" s="113" t="s">
        <v>1361</v>
      </c>
      <c r="C182" s="112" t="s">
        <v>335</v>
      </c>
      <c r="D182" s="114" t="s">
        <v>757</v>
      </c>
      <c r="E182" s="115">
        <v>2055</v>
      </c>
      <c r="F182" s="116">
        <v>0</v>
      </c>
      <c r="G182" s="112" t="s">
        <v>963</v>
      </c>
      <c r="H182" s="115">
        <v>8.3000000000000007</v>
      </c>
      <c r="I182" s="117">
        <v>2.0699999999999998</v>
      </c>
      <c r="J182" s="118">
        <v>35200</v>
      </c>
      <c r="K182" s="119" t="s">
        <v>970</v>
      </c>
      <c r="L182" s="118">
        <v>5500</v>
      </c>
      <c r="M182" s="118" t="s">
        <v>989</v>
      </c>
      <c r="N182" s="118" t="s">
        <v>989</v>
      </c>
      <c r="O182" s="118" t="s">
        <v>989</v>
      </c>
      <c r="P182" s="118">
        <v>40700</v>
      </c>
      <c r="Q182" s="116">
        <v>1</v>
      </c>
      <c r="R182" s="118">
        <v>40700</v>
      </c>
      <c r="S182" s="120">
        <v>54165</v>
      </c>
      <c r="T182" s="84"/>
      <c r="U182" s="106"/>
      <c r="V182" s="107">
        <v>49782</v>
      </c>
      <c r="W182" s="108">
        <v>2049</v>
      </c>
      <c r="X182" s="108"/>
      <c r="Y182" s="108">
        <v>482061</v>
      </c>
      <c r="Z182" s="109" t="s">
        <v>991</v>
      </c>
      <c r="AA182" s="108" t="s">
        <v>1219</v>
      </c>
      <c r="AB182" s="108" t="s">
        <v>979</v>
      </c>
      <c r="AC182" s="108">
        <v>2017</v>
      </c>
      <c r="AD182" s="110">
        <v>685.38</v>
      </c>
      <c r="AE182" s="110">
        <v>5.4</v>
      </c>
      <c r="AF182" s="111">
        <v>43314</v>
      </c>
      <c r="AG182" s="111">
        <v>2387.5</v>
      </c>
      <c r="AH182" s="295"/>
      <c r="AI182" s="296"/>
      <c r="AJ182" s="79"/>
      <c r="AV182" s="79"/>
      <c r="AY182" s="79"/>
      <c r="AZ182" s="81"/>
    </row>
    <row r="183" spans="1:52" ht="21" x14ac:dyDescent="0.25">
      <c r="A183" s="112">
        <f t="shared" si="2"/>
        <v>178</v>
      </c>
      <c r="B183" s="113" t="s">
        <v>1361</v>
      </c>
      <c r="C183" s="112" t="s">
        <v>336</v>
      </c>
      <c r="D183" s="114" t="s">
        <v>653</v>
      </c>
      <c r="E183" s="115">
        <v>1390</v>
      </c>
      <c r="F183" s="116">
        <v>0</v>
      </c>
      <c r="G183" s="112" t="s">
        <v>963</v>
      </c>
      <c r="H183" s="115">
        <v>14</v>
      </c>
      <c r="I183" s="117">
        <v>1.9</v>
      </c>
      <c r="J183" s="118">
        <v>32200</v>
      </c>
      <c r="K183" s="119" t="s">
        <v>974</v>
      </c>
      <c r="L183" s="118">
        <v>5500</v>
      </c>
      <c r="M183" s="118" t="s">
        <v>989</v>
      </c>
      <c r="N183" s="118" t="s">
        <v>989</v>
      </c>
      <c r="O183" s="118" t="s">
        <v>989</v>
      </c>
      <c r="P183" s="118">
        <v>37700</v>
      </c>
      <c r="Q183" s="116">
        <v>1</v>
      </c>
      <c r="R183" s="118">
        <v>37700</v>
      </c>
      <c r="S183" s="120">
        <v>46904</v>
      </c>
      <c r="T183" s="84"/>
      <c r="U183" s="106">
        <v>2028</v>
      </c>
      <c r="V183" s="107">
        <v>42521</v>
      </c>
      <c r="W183" s="108">
        <v>2029</v>
      </c>
      <c r="X183" s="108"/>
      <c r="Y183" s="108">
        <v>433251</v>
      </c>
      <c r="Z183" s="109" t="s">
        <v>991</v>
      </c>
      <c r="AA183" s="108" t="s">
        <v>1258</v>
      </c>
      <c r="AB183" s="108" t="s">
        <v>979</v>
      </c>
      <c r="AC183" s="108">
        <v>2011</v>
      </c>
      <c r="AD183" s="110">
        <v>687.47</v>
      </c>
      <c r="AE183" s="110"/>
      <c r="AF183" s="111">
        <v>43314</v>
      </c>
      <c r="AG183" s="111">
        <v>2387.5</v>
      </c>
      <c r="AH183" s="295"/>
      <c r="AI183" s="296"/>
      <c r="AJ183" s="79"/>
      <c r="AV183" s="79"/>
      <c r="AY183" s="79"/>
      <c r="AZ183" s="81"/>
    </row>
    <row r="184" spans="1:52" ht="21" x14ac:dyDescent="0.25">
      <c r="A184" s="112">
        <f t="shared" si="2"/>
        <v>179</v>
      </c>
      <c r="B184" s="113" t="s">
        <v>1361</v>
      </c>
      <c r="C184" s="112" t="s">
        <v>337</v>
      </c>
      <c r="D184" s="114" t="s">
        <v>758</v>
      </c>
      <c r="E184" s="115">
        <v>1490</v>
      </c>
      <c r="F184" s="116">
        <v>0</v>
      </c>
      <c r="G184" s="112" t="s">
        <v>963</v>
      </c>
      <c r="H184" s="115">
        <v>14</v>
      </c>
      <c r="I184" s="117">
        <v>2.14</v>
      </c>
      <c r="J184" s="118">
        <v>35200</v>
      </c>
      <c r="K184" s="119" t="s">
        <v>974</v>
      </c>
      <c r="L184" s="118">
        <v>5500</v>
      </c>
      <c r="M184" s="118" t="s">
        <v>989</v>
      </c>
      <c r="N184" s="118" t="s">
        <v>989</v>
      </c>
      <c r="O184" s="118" t="s">
        <v>989</v>
      </c>
      <c r="P184" s="118">
        <v>40700</v>
      </c>
      <c r="Q184" s="116">
        <v>1</v>
      </c>
      <c r="R184" s="118">
        <v>40700</v>
      </c>
      <c r="S184" s="120">
        <v>47057</v>
      </c>
      <c r="T184" s="84"/>
      <c r="U184" s="106">
        <v>2028</v>
      </c>
      <c r="V184" s="107">
        <v>42674</v>
      </c>
      <c r="W184" s="108">
        <v>2029</v>
      </c>
      <c r="X184" s="108"/>
      <c r="Y184" s="108">
        <v>433252</v>
      </c>
      <c r="Z184" s="109" t="s">
        <v>991</v>
      </c>
      <c r="AA184" s="108" t="s">
        <v>1258</v>
      </c>
      <c r="AB184" s="108" t="s">
        <v>979</v>
      </c>
      <c r="AC184" s="108">
        <v>2011</v>
      </c>
      <c r="AD184" s="110">
        <v>686.55</v>
      </c>
      <c r="AE184" s="110"/>
      <c r="AF184" s="111">
        <v>43314</v>
      </c>
      <c r="AG184" s="111">
        <v>2387.5</v>
      </c>
      <c r="AH184" s="295"/>
      <c r="AI184" s="296"/>
      <c r="AJ184" s="79"/>
      <c r="AV184" s="79"/>
      <c r="AY184" s="79"/>
      <c r="AZ184" s="81"/>
    </row>
    <row r="185" spans="1:52" ht="21" x14ac:dyDescent="0.25">
      <c r="A185" s="112">
        <f t="shared" si="2"/>
        <v>180</v>
      </c>
      <c r="B185" s="113" t="s">
        <v>1361</v>
      </c>
      <c r="C185" s="112" t="s">
        <v>338</v>
      </c>
      <c r="D185" s="114" t="s">
        <v>758</v>
      </c>
      <c r="E185" s="115">
        <v>1494</v>
      </c>
      <c r="F185" s="116">
        <v>0</v>
      </c>
      <c r="G185" s="112" t="s">
        <v>963</v>
      </c>
      <c r="H185" s="115">
        <v>14</v>
      </c>
      <c r="I185" s="117">
        <v>2.15</v>
      </c>
      <c r="J185" s="118">
        <v>36400</v>
      </c>
      <c r="K185" s="119" t="s">
        <v>974</v>
      </c>
      <c r="L185" s="118">
        <v>5500</v>
      </c>
      <c r="M185" s="118" t="s">
        <v>989</v>
      </c>
      <c r="N185" s="118" t="s">
        <v>989</v>
      </c>
      <c r="O185" s="118" t="s">
        <v>989</v>
      </c>
      <c r="P185" s="118">
        <v>41900</v>
      </c>
      <c r="Q185" s="116">
        <v>1</v>
      </c>
      <c r="R185" s="118">
        <v>41900</v>
      </c>
      <c r="S185" s="120">
        <v>47057</v>
      </c>
      <c r="T185" s="84"/>
      <c r="U185" s="106">
        <v>2028</v>
      </c>
      <c r="V185" s="107">
        <v>42674</v>
      </c>
      <c r="W185" s="108">
        <v>2029</v>
      </c>
      <c r="X185" s="108"/>
      <c r="Y185" s="108">
        <v>433249</v>
      </c>
      <c r="Z185" s="109" t="s">
        <v>991</v>
      </c>
      <c r="AA185" s="108" t="s">
        <v>1258</v>
      </c>
      <c r="AB185" s="108" t="s">
        <v>979</v>
      </c>
      <c r="AC185" s="108">
        <v>2011</v>
      </c>
      <c r="AD185" s="110">
        <v>688.11</v>
      </c>
      <c r="AE185" s="110"/>
      <c r="AF185" s="111">
        <v>43314</v>
      </c>
      <c r="AG185" s="111">
        <v>23875</v>
      </c>
      <c r="AH185" s="295"/>
      <c r="AI185" s="296"/>
      <c r="AJ185" s="79"/>
      <c r="AV185" s="79"/>
      <c r="AY185" s="79"/>
      <c r="AZ185" s="81"/>
    </row>
    <row r="186" spans="1:52" ht="21" x14ac:dyDescent="0.25">
      <c r="A186" s="112">
        <f t="shared" si="2"/>
        <v>181</v>
      </c>
      <c r="B186" s="113" t="s">
        <v>1361</v>
      </c>
      <c r="C186" s="112" t="s">
        <v>339</v>
      </c>
      <c r="D186" s="114" t="s">
        <v>725</v>
      </c>
      <c r="E186" s="115">
        <v>1391</v>
      </c>
      <c r="F186" s="116">
        <v>0</v>
      </c>
      <c r="G186" s="112" t="s">
        <v>963</v>
      </c>
      <c r="H186" s="115">
        <v>14</v>
      </c>
      <c r="I186" s="117">
        <v>1.95</v>
      </c>
      <c r="J186" s="118">
        <v>33600</v>
      </c>
      <c r="K186" s="119" t="s">
        <v>974</v>
      </c>
      <c r="L186" s="118">
        <v>20500</v>
      </c>
      <c r="M186" s="118">
        <v>0</v>
      </c>
      <c r="N186" s="118">
        <v>0</v>
      </c>
      <c r="O186" s="118">
        <v>38200</v>
      </c>
      <c r="P186" s="118">
        <v>92300</v>
      </c>
      <c r="Q186" s="116">
        <v>1</v>
      </c>
      <c r="R186" s="118">
        <v>92300</v>
      </c>
      <c r="S186" s="120">
        <v>47057</v>
      </c>
      <c r="T186" s="84"/>
      <c r="U186" s="106">
        <v>2028</v>
      </c>
      <c r="V186" s="107">
        <v>42674</v>
      </c>
      <c r="W186" s="108">
        <v>2029</v>
      </c>
      <c r="X186" s="108">
        <v>2038</v>
      </c>
      <c r="Y186" s="108">
        <v>433250</v>
      </c>
      <c r="Z186" s="109" t="s">
        <v>991</v>
      </c>
      <c r="AA186" s="108" t="s">
        <v>1258</v>
      </c>
      <c r="AB186" s="108" t="s">
        <v>979</v>
      </c>
      <c r="AC186" s="108">
        <v>2011</v>
      </c>
      <c r="AD186" s="110">
        <v>687.12</v>
      </c>
      <c r="AE186" s="110"/>
      <c r="AF186" s="111">
        <v>43314</v>
      </c>
      <c r="AG186" s="111">
        <v>2387.5</v>
      </c>
      <c r="AH186" s="295"/>
      <c r="AI186" s="296"/>
      <c r="AJ186" s="79"/>
      <c r="AK186" s="79"/>
      <c r="AL186" s="79"/>
      <c r="AM186" s="79"/>
      <c r="AV186" s="79"/>
      <c r="AY186" s="79"/>
      <c r="AZ186" s="81"/>
    </row>
    <row r="187" spans="1:52" ht="21" x14ac:dyDescent="0.25">
      <c r="A187" s="112">
        <f t="shared" si="2"/>
        <v>182</v>
      </c>
      <c r="B187" s="113" t="s">
        <v>1361</v>
      </c>
      <c r="C187" s="112" t="s">
        <v>340</v>
      </c>
      <c r="D187" s="114" t="s">
        <v>759</v>
      </c>
      <c r="E187" s="115">
        <v>963</v>
      </c>
      <c r="F187" s="116">
        <v>0</v>
      </c>
      <c r="G187" s="112"/>
      <c r="H187" s="115">
        <v>27.8</v>
      </c>
      <c r="I187" s="117">
        <v>2.3199999999999998</v>
      </c>
      <c r="J187" s="118">
        <v>39100</v>
      </c>
      <c r="K187" s="119" t="s">
        <v>972</v>
      </c>
      <c r="L187" s="118">
        <v>14500</v>
      </c>
      <c r="M187" s="118">
        <v>13000</v>
      </c>
      <c r="N187" s="118">
        <v>0</v>
      </c>
      <c r="O187" s="118">
        <v>37500</v>
      </c>
      <c r="P187" s="118">
        <v>104100</v>
      </c>
      <c r="Q187" s="116">
        <v>1</v>
      </c>
      <c r="R187" s="118">
        <v>104100</v>
      </c>
      <c r="S187" s="120">
        <v>49613</v>
      </c>
      <c r="T187" s="84"/>
      <c r="U187" s="106">
        <v>2035</v>
      </c>
      <c r="V187" s="107">
        <v>45230</v>
      </c>
      <c r="W187" s="108">
        <v>2036</v>
      </c>
      <c r="X187" s="108">
        <v>2045</v>
      </c>
      <c r="Y187" s="108">
        <v>203814</v>
      </c>
      <c r="Z187" s="109" t="s">
        <v>991</v>
      </c>
      <c r="AA187" s="108" t="s">
        <v>1259</v>
      </c>
      <c r="AB187" s="108" t="s">
        <v>979</v>
      </c>
      <c r="AC187" s="108">
        <v>1997</v>
      </c>
      <c r="AD187" s="110">
        <v>963</v>
      </c>
      <c r="AE187" s="110"/>
      <c r="AF187" s="111">
        <v>54142.5</v>
      </c>
      <c r="AG187" s="111">
        <v>23875</v>
      </c>
      <c r="AH187" s="295"/>
      <c r="AI187" s="296"/>
      <c r="AJ187" s="79"/>
      <c r="AK187" s="79"/>
      <c r="AL187" s="79"/>
      <c r="AM187" s="79"/>
      <c r="AV187" s="79"/>
      <c r="AY187" s="79"/>
      <c r="AZ187" s="81"/>
    </row>
    <row r="188" spans="1:52" ht="21" x14ac:dyDescent="0.25">
      <c r="A188" s="112">
        <f t="shared" si="2"/>
        <v>183</v>
      </c>
      <c r="B188" s="113" t="s">
        <v>1361</v>
      </c>
      <c r="C188" s="112" t="s">
        <v>341</v>
      </c>
      <c r="D188" s="114" t="s">
        <v>760</v>
      </c>
      <c r="E188" s="115">
        <v>1607</v>
      </c>
      <c r="F188" s="116">
        <v>0</v>
      </c>
      <c r="G188" s="112" t="s">
        <v>963</v>
      </c>
      <c r="H188" s="115">
        <v>13.2</v>
      </c>
      <c r="I188" s="117">
        <v>2.4300000000000002</v>
      </c>
      <c r="J188" s="118">
        <v>39300</v>
      </c>
      <c r="K188" s="119" t="s">
        <v>974</v>
      </c>
      <c r="L188" s="118">
        <v>5500</v>
      </c>
      <c r="M188" s="118" t="s">
        <v>989</v>
      </c>
      <c r="N188" s="118" t="s">
        <v>989</v>
      </c>
      <c r="O188" s="118" t="s">
        <v>989</v>
      </c>
      <c r="P188" s="118">
        <v>44800</v>
      </c>
      <c r="Q188" s="116">
        <v>1</v>
      </c>
      <c r="R188" s="118">
        <v>44800</v>
      </c>
      <c r="S188" s="120">
        <v>48669</v>
      </c>
      <c r="T188" s="84"/>
      <c r="U188" s="106">
        <v>2033</v>
      </c>
      <c r="V188" s="107">
        <v>44286</v>
      </c>
      <c r="W188" s="108">
        <v>2034</v>
      </c>
      <c r="X188" s="108"/>
      <c r="Y188" s="108">
        <v>442668</v>
      </c>
      <c r="Z188" s="109" t="s">
        <v>991</v>
      </c>
      <c r="AA188" s="108" t="s">
        <v>1260</v>
      </c>
      <c r="AB188" s="108" t="s">
        <v>979</v>
      </c>
      <c r="AC188" s="108">
        <v>2012</v>
      </c>
      <c r="AD188" s="110">
        <v>717.3</v>
      </c>
      <c r="AE188" s="110"/>
      <c r="AF188" s="111">
        <v>43314</v>
      </c>
      <c r="AG188" s="111">
        <v>23875</v>
      </c>
      <c r="AH188" s="295"/>
      <c r="AI188" s="296"/>
      <c r="AJ188" s="79"/>
      <c r="AV188" s="79"/>
      <c r="AY188" s="79"/>
      <c r="AZ188" s="81"/>
    </row>
    <row r="189" spans="1:52" ht="21" x14ac:dyDescent="0.25">
      <c r="A189" s="112">
        <f t="shared" si="2"/>
        <v>184</v>
      </c>
      <c r="B189" s="113" t="s">
        <v>1361</v>
      </c>
      <c r="C189" s="112" t="s">
        <v>342</v>
      </c>
      <c r="D189" s="114" t="s">
        <v>761</v>
      </c>
      <c r="E189" s="115">
        <v>1516</v>
      </c>
      <c r="F189" s="116">
        <v>0</v>
      </c>
      <c r="G189" s="112" t="s">
        <v>963</v>
      </c>
      <c r="H189" s="115">
        <v>13.2</v>
      </c>
      <c r="I189" s="117">
        <v>2.19</v>
      </c>
      <c r="J189" s="118">
        <v>36400</v>
      </c>
      <c r="K189" s="119" t="s">
        <v>974</v>
      </c>
      <c r="L189" s="118">
        <v>5500</v>
      </c>
      <c r="M189" s="118" t="s">
        <v>989</v>
      </c>
      <c r="N189" s="118" t="s">
        <v>989</v>
      </c>
      <c r="O189" s="118" t="s">
        <v>989</v>
      </c>
      <c r="P189" s="118">
        <v>41900</v>
      </c>
      <c r="Q189" s="116">
        <v>1</v>
      </c>
      <c r="R189" s="118">
        <v>41900</v>
      </c>
      <c r="S189" s="120">
        <v>48669</v>
      </c>
      <c r="T189" s="84"/>
      <c r="U189" s="106">
        <v>2033</v>
      </c>
      <c r="V189" s="107">
        <v>44286</v>
      </c>
      <c r="W189" s="108">
        <v>2034</v>
      </c>
      <c r="X189" s="108"/>
      <c r="Y189" s="108">
        <v>442787</v>
      </c>
      <c r="Z189" s="109" t="s">
        <v>991</v>
      </c>
      <c r="AA189" s="108" t="s">
        <v>1260</v>
      </c>
      <c r="AB189" s="108" t="s">
        <v>979</v>
      </c>
      <c r="AC189" s="108">
        <v>2012</v>
      </c>
      <c r="AD189" s="110">
        <v>716.71</v>
      </c>
      <c r="AE189" s="110"/>
      <c r="AF189" s="111">
        <v>43314</v>
      </c>
      <c r="AG189" s="111">
        <v>2387.5</v>
      </c>
      <c r="AH189" s="295"/>
      <c r="AI189" s="296"/>
      <c r="AJ189" s="79"/>
      <c r="AV189" s="79"/>
      <c r="AY189" s="79"/>
      <c r="AZ189" s="81"/>
    </row>
    <row r="190" spans="1:52" ht="21" x14ac:dyDescent="0.25">
      <c r="A190" s="112">
        <f t="shared" si="2"/>
        <v>185</v>
      </c>
      <c r="B190" s="113" t="s">
        <v>1361</v>
      </c>
      <c r="C190" s="112" t="s">
        <v>343</v>
      </c>
      <c r="D190" s="114" t="s">
        <v>762</v>
      </c>
      <c r="E190" s="115">
        <v>1468</v>
      </c>
      <c r="F190" s="116">
        <v>0</v>
      </c>
      <c r="G190" s="112" t="s">
        <v>963</v>
      </c>
      <c r="H190" s="115">
        <v>13.2</v>
      </c>
      <c r="I190" s="117">
        <v>2.11</v>
      </c>
      <c r="J190" s="118">
        <v>35200</v>
      </c>
      <c r="K190" s="119" t="s">
        <v>974</v>
      </c>
      <c r="L190" s="118">
        <v>5500</v>
      </c>
      <c r="M190" s="118" t="s">
        <v>989</v>
      </c>
      <c r="N190" s="118" t="s">
        <v>989</v>
      </c>
      <c r="O190" s="118" t="s">
        <v>989</v>
      </c>
      <c r="P190" s="118">
        <v>40700</v>
      </c>
      <c r="Q190" s="116">
        <v>1</v>
      </c>
      <c r="R190" s="118">
        <v>40700</v>
      </c>
      <c r="S190" s="120">
        <v>48213</v>
      </c>
      <c r="T190" s="84"/>
      <c r="U190" s="106">
        <v>2031</v>
      </c>
      <c r="V190" s="107">
        <v>43830</v>
      </c>
      <c r="W190" s="108">
        <v>2032</v>
      </c>
      <c r="X190" s="108"/>
      <c r="Y190" s="108">
        <v>442990</v>
      </c>
      <c r="Z190" s="109" t="s">
        <v>991</v>
      </c>
      <c r="AA190" s="108" t="s">
        <v>1260</v>
      </c>
      <c r="AB190" s="108" t="s">
        <v>979</v>
      </c>
      <c r="AC190" s="108">
        <v>2012</v>
      </c>
      <c r="AD190" s="110">
        <v>715.91</v>
      </c>
      <c r="AE190" s="110"/>
      <c r="AF190" s="111">
        <v>43314</v>
      </c>
      <c r="AG190" s="111">
        <v>2387.5</v>
      </c>
      <c r="AH190" s="295"/>
      <c r="AI190" s="296"/>
      <c r="AJ190" s="79"/>
      <c r="AV190" s="79"/>
      <c r="AY190" s="79"/>
      <c r="AZ190" s="81"/>
    </row>
    <row r="191" spans="1:52" ht="21" x14ac:dyDescent="0.25">
      <c r="A191" s="112">
        <f t="shared" si="2"/>
        <v>186</v>
      </c>
      <c r="B191" s="113" t="s">
        <v>1361</v>
      </c>
      <c r="C191" s="112" t="s">
        <v>344</v>
      </c>
      <c r="D191" s="114" t="s">
        <v>763</v>
      </c>
      <c r="E191" s="115">
        <v>750</v>
      </c>
      <c r="F191" s="116"/>
      <c r="G191" s="112"/>
      <c r="H191" s="115">
        <v>18.8</v>
      </c>
      <c r="I191" s="117">
        <v>1.66</v>
      </c>
      <c r="J191" s="118">
        <v>29400</v>
      </c>
      <c r="K191" s="119" t="s">
        <v>974</v>
      </c>
      <c r="L191" s="118">
        <v>20500</v>
      </c>
      <c r="M191" s="118">
        <v>0</v>
      </c>
      <c r="N191" s="118">
        <v>0</v>
      </c>
      <c r="O191" s="118">
        <v>30800</v>
      </c>
      <c r="P191" s="118">
        <v>80700</v>
      </c>
      <c r="Q191" s="116">
        <v>1</v>
      </c>
      <c r="R191" s="118">
        <v>80700</v>
      </c>
      <c r="S191" s="120">
        <v>46660</v>
      </c>
      <c r="T191" s="84"/>
      <c r="U191" s="106">
        <v>2027</v>
      </c>
      <c r="V191" s="107">
        <v>42277</v>
      </c>
      <c r="W191" s="108">
        <v>2028</v>
      </c>
      <c r="X191" s="108">
        <v>2037</v>
      </c>
      <c r="Y191" s="108">
        <v>361661</v>
      </c>
      <c r="Z191" s="109" t="s">
        <v>991</v>
      </c>
      <c r="AA191" s="108" t="s">
        <v>1261</v>
      </c>
      <c r="AB191" s="108" t="s">
        <v>979</v>
      </c>
      <c r="AC191" s="108">
        <v>2006</v>
      </c>
      <c r="AD191" s="110">
        <v>750</v>
      </c>
      <c r="AE191" s="110"/>
      <c r="AF191" s="111">
        <v>43314</v>
      </c>
      <c r="AG191" s="111">
        <v>23875</v>
      </c>
      <c r="AH191" s="295"/>
      <c r="AI191" s="296"/>
      <c r="AJ191" s="79"/>
      <c r="AK191" s="79"/>
      <c r="AL191" s="79"/>
      <c r="AM191" s="79"/>
      <c r="AV191" s="79"/>
      <c r="AY191" s="79"/>
      <c r="AZ191" s="81"/>
    </row>
    <row r="192" spans="1:52" ht="21" x14ac:dyDescent="0.25">
      <c r="A192" s="112">
        <f t="shared" si="2"/>
        <v>187</v>
      </c>
      <c r="B192" s="113" t="s">
        <v>1361</v>
      </c>
      <c r="C192" s="112" t="s">
        <v>345</v>
      </c>
      <c r="D192" s="114" t="s">
        <v>761</v>
      </c>
      <c r="E192" s="115">
        <v>1508</v>
      </c>
      <c r="F192" s="116">
        <v>0</v>
      </c>
      <c r="G192" s="112" t="s">
        <v>963</v>
      </c>
      <c r="H192" s="115">
        <v>13.2</v>
      </c>
      <c r="I192" s="117">
        <v>2.19</v>
      </c>
      <c r="J192" s="118">
        <v>36400</v>
      </c>
      <c r="K192" s="119" t="s">
        <v>974</v>
      </c>
      <c r="L192" s="118">
        <v>20500</v>
      </c>
      <c r="M192" s="118">
        <v>0</v>
      </c>
      <c r="N192" s="118">
        <v>0</v>
      </c>
      <c r="O192" s="118">
        <v>38200</v>
      </c>
      <c r="P192" s="118">
        <v>95100</v>
      </c>
      <c r="Q192" s="116">
        <v>1</v>
      </c>
      <c r="R192" s="118">
        <v>95100</v>
      </c>
      <c r="S192" s="120">
        <v>48669</v>
      </c>
      <c r="T192" s="84"/>
      <c r="U192" s="106">
        <v>2033</v>
      </c>
      <c r="V192" s="107">
        <v>44286</v>
      </c>
      <c r="W192" s="108">
        <v>2034</v>
      </c>
      <c r="X192" s="108">
        <v>2043</v>
      </c>
      <c r="Y192" s="108">
        <v>442669</v>
      </c>
      <c r="Z192" s="109" t="s">
        <v>991</v>
      </c>
      <c r="AA192" s="108" t="s">
        <v>1260</v>
      </c>
      <c r="AB192" s="108" t="s">
        <v>979</v>
      </c>
      <c r="AC192" s="108">
        <v>2012</v>
      </c>
      <c r="AD192" s="110">
        <v>714.17</v>
      </c>
      <c r="AE192" s="110"/>
      <c r="AF192" s="111">
        <v>43314</v>
      </c>
      <c r="AG192" s="111">
        <v>2387.5</v>
      </c>
      <c r="AH192" s="295"/>
      <c r="AI192" s="296"/>
      <c r="AJ192" s="79"/>
      <c r="AK192" s="79"/>
      <c r="AL192" s="79"/>
      <c r="AM192" s="79"/>
      <c r="AV192" s="79"/>
      <c r="AY192" s="79"/>
      <c r="AZ192" s="81"/>
    </row>
    <row r="193" spans="1:52" ht="15" x14ac:dyDescent="0.25">
      <c r="A193" s="112">
        <f t="shared" si="2"/>
        <v>188</v>
      </c>
      <c r="B193" s="113" t="s">
        <v>1361</v>
      </c>
      <c r="C193" s="112" t="s">
        <v>346</v>
      </c>
      <c r="D193" s="114" t="s">
        <v>764</v>
      </c>
      <c r="E193" s="115">
        <v>746</v>
      </c>
      <c r="F193" s="116"/>
      <c r="G193" s="112"/>
      <c r="H193" s="115">
        <v>21.8</v>
      </c>
      <c r="I193" s="117">
        <v>1.1599999999999999</v>
      </c>
      <c r="J193" s="118">
        <v>22100</v>
      </c>
      <c r="K193" s="119" t="s">
        <v>973</v>
      </c>
      <c r="L193" s="118">
        <v>14500</v>
      </c>
      <c r="M193" s="118">
        <v>13000</v>
      </c>
      <c r="N193" s="118">
        <v>0</v>
      </c>
      <c r="O193" s="118">
        <v>30800</v>
      </c>
      <c r="P193" s="118">
        <v>80400</v>
      </c>
      <c r="Q193" s="116">
        <v>1</v>
      </c>
      <c r="R193" s="118">
        <v>80400</v>
      </c>
      <c r="S193" s="120">
        <v>67531</v>
      </c>
      <c r="T193" s="84"/>
      <c r="U193" s="106"/>
      <c r="V193" s="107">
        <v>63148</v>
      </c>
      <c r="W193" s="108">
        <v>2085</v>
      </c>
      <c r="X193" s="108">
        <v>2094</v>
      </c>
      <c r="Y193" s="108">
        <v>290027</v>
      </c>
      <c r="Z193" s="109" t="s">
        <v>991</v>
      </c>
      <c r="AA193" s="108" t="s">
        <v>1262</v>
      </c>
      <c r="AB193" s="108" t="s">
        <v>979</v>
      </c>
      <c r="AC193" s="108">
        <v>2003</v>
      </c>
      <c r="AD193" s="110">
        <v>746</v>
      </c>
      <c r="AE193" s="110">
        <v>25.9</v>
      </c>
      <c r="AF193" s="111">
        <v>54142.5</v>
      </c>
      <c r="AG193" s="111">
        <v>23875</v>
      </c>
      <c r="AH193" s="295"/>
      <c r="AI193" s="296"/>
      <c r="AJ193" s="79"/>
      <c r="AK193" s="79"/>
      <c r="AL193" s="79"/>
      <c r="AM193" s="79"/>
      <c r="AV193" s="79"/>
      <c r="AY193" s="79"/>
      <c r="AZ193" s="81"/>
    </row>
    <row r="194" spans="1:52" ht="21" x14ac:dyDescent="0.25">
      <c r="A194" s="112">
        <f t="shared" si="2"/>
        <v>189</v>
      </c>
      <c r="B194" s="113" t="s">
        <v>1361</v>
      </c>
      <c r="C194" s="112" t="s">
        <v>347</v>
      </c>
      <c r="D194" s="114" t="s">
        <v>765</v>
      </c>
      <c r="E194" s="115">
        <v>1491</v>
      </c>
      <c r="F194" s="116">
        <v>0</v>
      </c>
      <c r="G194" s="112" t="s">
        <v>963</v>
      </c>
      <c r="H194" s="115">
        <v>13.3</v>
      </c>
      <c r="I194" s="117">
        <v>2.1800000000000002</v>
      </c>
      <c r="J194" s="118">
        <v>36400</v>
      </c>
      <c r="K194" s="119" t="s">
        <v>974</v>
      </c>
      <c r="L194" s="118">
        <v>5500</v>
      </c>
      <c r="M194" s="118" t="s">
        <v>989</v>
      </c>
      <c r="N194" s="118" t="s">
        <v>989</v>
      </c>
      <c r="O194" s="118" t="s">
        <v>989</v>
      </c>
      <c r="P194" s="118">
        <v>41900</v>
      </c>
      <c r="Q194" s="116">
        <v>1</v>
      </c>
      <c r="R194" s="118">
        <v>41900</v>
      </c>
      <c r="S194" s="120">
        <v>47999</v>
      </c>
      <c r="T194" s="84"/>
      <c r="U194" s="106">
        <v>2031</v>
      </c>
      <c r="V194" s="107">
        <v>43616</v>
      </c>
      <c r="W194" s="108">
        <v>2032</v>
      </c>
      <c r="X194" s="108"/>
      <c r="Y194" s="108">
        <v>443295</v>
      </c>
      <c r="Z194" s="109" t="s">
        <v>991</v>
      </c>
      <c r="AA194" s="108" t="s">
        <v>1263</v>
      </c>
      <c r="AB194" s="108" t="s">
        <v>979</v>
      </c>
      <c r="AC194" s="108">
        <v>2012</v>
      </c>
      <c r="AD194" s="110">
        <v>717.12</v>
      </c>
      <c r="AE194" s="110"/>
      <c r="AF194" s="111">
        <v>43314</v>
      </c>
      <c r="AG194" s="111">
        <v>23875</v>
      </c>
      <c r="AH194" s="295"/>
      <c r="AI194" s="296"/>
      <c r="AJ194" s="79"/>
      <c r="AV194" s="79"/>
      <c r="AY194" s="79"/>
      <c r="AZ194" s="81"/>
    </row>
    <row r="195" spans="1:52" ht="21" x14ac:dyDescent="0.25">
      <c r="A195" s="112">
        <f t="shared" si="2"/>
        <v>190</v>
      </c>
      <c r="B195" s="113" t="s">
        <v>1361</v>
      </c>
      <c r="C195" s="112" t="s">
        <v>348</v>
      </c>
      <c r="D195" s="114" t="s">
        <v>766</v>
      </c>
      <c r="E195" s="115">
        <v>1556</v>
      </c>
      <c r="F195" s="116">
        <v>0</v>
      </c>
      <c r="G195" s="112" t="s">
        <v>963</v>
      </c>
      <c r="H195" s="115">
        <v>13.3</v>
      </c>
      <c r="I195" s="117">
        <v>2.2999999999999998</v>
      </c>
      <c r="J195" s="118">
        <v>37900</v>
      </c>
      <c r="K195" s="119" t="s">
        <v>974</v>
      </c>
      <c r="L195" s="118">
        <v>5500</v>
      </c>
      <c r="M195" s="118" t="s">
        <v>989</v>
      </c>
      <c r="N195" s="118" t="s">
        <v>989</v>
      </c>
      <c r="O195" s="118" t="s">
        <v>989</v>
      </c>
      <c r="P195" s="118">
        <v>43400</v>
      </c>
      <c r="Q195" s="116">
        <v>1</v>
      </c>
      <c r="R195" s="118">
        <v>43400</v>
      </c>
      <c r="S195" s="120">
        <v>48944</v>
      </c>
      <c r="T195" s="84"/>
      <c r="U195" s="106">
        <v>2033</v>
      </c>
      <c r="V195" s="107">
        <v>44561</v>
      </c>
      <c r="W195" s="108">
        <v>2034</v>
      </c>
      <c r="X195" s="108"/>
      <c r="Y195" s="108">
        <v>443714</v>
      </c>
      <c r="Z195" s="109" t="s">
        <v>991</v>
      </c>
      <c r="AA195" s="108" t="s">
        <v>1263</v>
      </c>
      <c r="AB195" s="108" t="s">
        <v>979</v>
      </c>
      <c r="AC195" s="108">
        <v>2012</v>
      </c>
      <c r="AD195" s="110">
        <v>717.23</v>
      </c>
      <c r="AE195" s="110"/>
      <c r="AF195" s="111">
        <v>43314</v>
      </c>
      <c r="AG195" s="111">
        <v>2387.5</v>
      </c>
      <c r="AH195" s="295"/>
      <c r="AI195" s="296"/>
      <c r="AJ195" s="79"/>
      <c r="AV195" s="79"/>
      <c r="AY195" s="79"/>
      <c r="AZ195" s="81"/>
    </row>
    <row r="196" spans="1:52" ht="21" x14ac:dyDescent="0.25">
      <c r="A196" s="112">
        <f t="shared" si="2"/>
        <v>191</v>
      </c>
      <c r="B196" s="113" t="s">
        <v>1361</v>
      </c>
      <c r="C196" s="112" t="s">
        <v>349</v>
      </c>
      <c r="D196" s="114" t="s">
        <v>767</v>
      </c>
      <c r="E196" s="115">
        <v>1592</v>
      </c>
      <c r="F196" s="116">
        <v>0</v>
      </c>
      <c r="G196" s="112" t="s">
        <v>963</v>
      </c>
      <c r="H196" s="115">
        <v>13.3</v>
      </c>
      <c r="I196" s="117">
        <v>2.41</v>
      </c>
      <c r="J196" s="118">
        <v>39300</v>
      </c>
      <c r="K196" s="119" t="s">
        <v>974</v>
      </c>
      <c r="L196" s="118">
        <v>5500</v>
      </c>
      <c r="M196" s="118" t="s">
        <v>989</v>
      </c>
      <c r="N196" s="118" t="s">
        <v>989</v>
      </c>
      <c r="O196" s="118" t="s">
        <v>989</v>
      </c>
      <c r="P196" s="118">
        <v>44800</v>
      </c>
      <c r="Q196" s="116">
        <v>1</v>
      </c>
      <c r="R196" s="118">
        <v>44800</v>
      </c>
      <c r="S196" s="120">
        <v>48365</v>
      </c>
      <c r="T196" s="84"/>
      <c r="U196" s="106">
        <v>2032</v>
      </c>
      <c r="V196" s="107">
        <v>43982</v>
      </c>
      <c r="W196" s="108">
        <v>2033</v>
      </c>
      <c r="X196" s="108"/>
      <c r="Y196" s="108">
        <v>443301</v>
      </c>
      <c r="Z196" s="109" t="s">
        <v>991</v>
      </c>
      <c r="AA196" s="108" t="s">
        <v>1263</v>
      </c>
      <c r="AB196" s="108" t="s">
        <v>979</v>
      </c>
      <c r="AC196" s="108">
        <v>2012</v>
      </c>
      <c r="AD196" s="110">
        <v>717.63</v>
      </c>
      <c r="AE196" s="110"/>
      <c r="AF196" s="111">
        <v>43314</v>
      </c>
      <c r="AG196" s="111">
        <v>2387.5</v>
      </c>
      <c r="AH196" s="295"/>
      <c r="AI196" s="296"/>
      <c r="AJ196" s="79"/>
      <c r="AV196" s="79"/>
      <c r="AY196" s="79"/>
      <c r="AZ196" s="81"/>
    </row>
    <row r="197" spans="1:52" ht="21" x14ac:dyDescent="0.25">
      <c r="A197" s="112">
        <f t="shared" si="2"/>
        <v>192</v>
      </c>
      <c r="B197" s="113" t="s">
        <v>1361</v>
      </c>
      <c r="C197" s="112" t="s">
        <v>350</v>
      </c>
      <c r="D197" s="114" t="s">
        <v>768</v>
      </c>
      <c r="E197" s="115">
        <v>1524</v>
      </c>
      <c r="F197" s="116">
        <v>0</v>
      </c>
      <c r="G197" s="112" t="s">
        <v>963</v>
      </c>
      <c r="H197" s="115">
        <v>13.3</v>
      </c>
      <c r="I197" s="117">
        <v>2.2200000000000002</v>
      </c>
      <c r="J197" s="118">
        <v>36400</v>
      </c>
      <c r="K197" s="119" t="s">
        <v>974</v>
      </c>
      <c r="L197" s="118">
        <v>20500</v>
      </c>
      <c r="M197" s="118">
        <v>0</v>
      </c>
      <c r="N197" s="118">
        <v>0</v>
      </c>
      <c r="O197" s="118">
        <v>38500</v>
      </c>
      <c r="P197" s="118">
        <v>95400</v>
      </c>
      <c r="Q197" s="116">
        <v>1</v>
      </c>
      <c r="R197" s="118">
        <v>95400</v>
      </c>
      <c r="S197" s="120">
        <v>48944</v>
      </c>
      <c r="T197" s="84"/>
      <c r="U197" s="106">
        <v>2033</v>
      </c>
      <c r="V197" s="107">
        <v>44561</v>
      </c>
      <c r="W197" s="108">
        <v>2034</v>
      </c>
      <c r="X197" s="108">
        <v>2043</v>
      </c>
      <c r="Y197" s="108">
        <v>443584</v>
      </c>
      <c r="Z197" s="109" t="s">
        <v>991</v>
      </c>
      <c r="AA197" s="108" t="s">
        <v>1263</v>
      </c>
      <c r="AB197" s="108" t="s">
        <v>979</v>
      </c>
      <c r="AC197" s="108">
        <v>2012</v>
      </c>
      <c r="AD197" s="110">
        <v>717.89</v>
      </c>
      <c r="AE197" s="110"/>
      <c r="AF197" s="111">
        <v>43314</v>
      </c>
      <c r="AG197" s="111">
        <v>2387.5</v>
      </c>
      <c r="AH197" s="295"/>
      <c r="AI197" s="296"/>
      <c r="AJ197" s="79"/>
      <c r="AK197" s="79"/>
      <c r="AL197" s="79"/>
      <c r="AM197" s="79"/>
      <c r="AV197" s="79"/>
      <c r="AY197" s="79"/>
      <c r="AZ197" s="81"/>
    </row>
    <row r="198" spans="1:52" ht="21" x14ac:dyDescent="0.25">
      <c r="A198" s="112">
        <f t="shared" si="2"/>
        <v>193</v>
      </c>
      <c r="B198" s="113" t="s">
        <v>1361</v>
      </c>
      <c r="C198" s="112" t="s">
        <v>351</v>
      </c>
      <c r="D198" s="114" t="s">
        <v>769</v>
      </c>
      <c r="E198" s="115">
        <v>1725</v>
      </c>
      <c r="F198" s="116">
        <v>0</v>
      </c>
      <c r="G198" s="112" t="s">
        <v>963</v>
      </c>
      <c r="H198" s="115">
        <v>13.3</v>
      </c>
      <c r="I198" s="117">
        <v>2.2400000000000002</v>
      </c>
      <c r="J198" s="118">
        <v>36400</v>
      </c>
      <c r="K198" s="119" t="s">
        <v>974</v>
      </c>
      <c r="L198" s="118">
        <v>5500</v>
      </c>
      <c r="M198" s="118" t="s">
        <v>989</v>
      </c>
      <c r="N198" s="118" t="s">
        <v>989</v>
      </c>
      <c r="O198" s="118" t="s">
        <v>989</v>
      </c>
      <c r="P198" s="118">
        <v>41900</v>
      </c>
      <c r="Q198" s="116">
        <v>1</v>
      </c>
      <c r="R198" s="118">
        <v>41900</v>
      </c>
      <c r="S198" s="120">
        <v>49734</v>
      </c>
      <c r="T198" s="84"/>
      <c r="U198" s="106">
        <v>2036</v>
      </c>
      <c r="V198" s="107">
        <v>45351</v>
      </c>
      <c r="W198" s="108">
        <v>2037</v>
      </c>
      <c r="X198" s="108"/>
      <c r="Y198" s="108">
        <v>442665</v>
      </c>
      <c r="Z198" s="109" t="s">
        <v>991</v>
      </c>
      <c r="AA198" s="108" t="s">
        <v>1264</v>
      </c>
      <c r="AB198" s="108" t="s">
        <v>979</v>
      </c>
      <c r="AC198" s="108">
        <v>2012</v>
      </c>
      <c r="AD198" s="110">
        <v>708.86</v>
      </c>
      <c r="AE198" s="110"/>
      <c r="AF198" s="111">
        <v>43314</v>
      </c>
      <c r="AG198" s="111">
        <v>2387.5</v>
      </c>
      <c r="AH198" s="295"/>
      <c r="AI198" s="296"/>
      <c r="AJ198" s="79"/>
      <c r="AV198" s="79"/>
      <c r="AY198" s="79"/>
      <c r="AZ198" s="81"/>
    </row>
    <row r="199" spans="1:52" ht="21" x14ac:dyDescent="0.25">
      <c r="A199" s="112">
        <f t="shared" ref="A199:A262" si="3">A198+1</f>
        <v>194</v>
      </c>
      <c r="B199" s="113" t="s">
        <v>1361</v>
      </c>
      <c r="C199" s="112" t="s">
        <v>352</v>
      </c>
      <c r="D199" s="114" t="s">
        <v>597</v>
      </c>
      <c r="E199" s="115">
        <v>1640</v>
      </c>
      <c r="F199" s="116">
        <v>0</v>
      </c>
      <c r="G199" s="112" t="s">
        <v>963</v>
      </c>
      <c r="H199" s="115">
        <v>13.3</v>
      </c>
      <c r="I199" s="117">
        <v>2.04</v>
      </c>
      <c r="J199" s="118">
        <v>33600</v>
      </c>
      <c r="K199" s="119" t="s">
        <v>974</v>
      </c>
      <c r="L199" s="118">
        <v>5500</v>
      </c>
      <c r="M199" s="118" t="s">
        <v>989</v>
      </c>
      <c r="N199" s="118" t="s">
        <v>989</v>
      </c>
      <c r="O199" s="118" t="s">
        <v>989</v>
      </c>
      <c r="P199" s="118">
        <v>39100</v>
      </c>
      <c r="Q199" s="116">
        <v>1</v>
      </c>
      <c r="R199" s="118">
        <v>39100</v>
      </c>
      <c r="S199" s="120">
        <v>49734</v>
      </c>
      <c r="T199" s="84"/>
      <c r="U199" s="106">
        <v>2036</v>
      </c>
      <c r="V199" s="107">
        <v>45351</v>
      </c>
      <c r="W199" s="108">
        <v>2037</v>
      </c>
      <c r="X199" s="108"/>
      <c r="Y199" s="108">
        <v>442667</v>
      </c>
      <c r="Z199" s="109" t="s">
        <v>991</v>
      </c>
      <c r="AA199" s="108" t="s">
        <v>1264</v>
      </c>
      <c r="AB199" s="108" t="s">
        <v>979</v>
      </c>
      <c r="AC199" s="108">
        <v>2012</v>
      </c>
      <c r="AD199" s="110">
        <v>708.94</v>
      </c>
      <c r="AE199" s="110"/>
      <c r="AF199" s="111">
        <v>43314</v>
      </c>
      <c r="AG199" s="111">
        <v>2387.5</v>
      </c>
      <c r="AH199" s="295"/>
      <c r="AI199" s="296"/>
      <c r="AJ199" s="79"/>
      <c r="AV199" s="79"/>
      <c r="AY199" s="79"/>
      <c r="AZ199" s="81"/>
    </row>
    <row r="200" spans="1:52" ht="21" x14ac:dyDescent="0.25">
      <c r="A200" s="112">
        <f t="shared" si="3"/>
        <v>195</v>
      </c>
      <c r="B200" s="113" t="s">
        <v>1361</v>
      </c>
      <c r="C200" s="112" t="s">
        <v>353</v>
      </c>
      <c r="D200" s="114" t="s">
        <v>770</v>
      </c>
      <c r="E200" s="115">
        <v>1600</v>
      </c>
      <c r="F200" s="116">
        <v>0</v>
      </c>
      <c r="G200" s="112" t="s">
        <v>963</v>
      </c>
      <c r="H200" s="115">
        <v>13.3</v>
      </c>
      <c r="I200" s="117">
        <v>1.97</v>
      </c>
      <c r="J200" s="118">
        <v>33600</v>
      </c>
      <c r="K200" s="119" t="s">
        <v>974</v>
      </c>
      <c r="L200" s="118">
        <v>5500</v>
      </c>
      <c r="M200" s="118" t="s">
        <v>989</v>
      </c>
      <c r="N200" s="118" t="s">
        <v>989</v>
      </c>
      <c r="O200" s="118" t="s">
        <v>989</v>
      </c>
      <c r="P200" s="118">
        <v>39100</v>
      </c>
      <c r="Q200" s="116">
        <v>1</v>
      </c>
      <c r="R200" s="118">
        <v>39100</v>
      </c>
      <c r="S200" s="120">
        <v>46477</v>
      </c>
      <c r="T200" s="84"/>
      <c r="U200" s="106">
        <v>2027</v>
      </c>
      <c r="V200" s="107">
        <v>42094</v>
      </c>
      <c r="W200" s="108">
        <v>2028</v>
      </c>
      <c r="X200" s="108"/>
      <c r="Y200" s="108">
        <v>442789</v>
      </c>
      <c r="Z200" s="109" t="s">
        <v>991</v>
      </c>
      <c r="AA200" s="108" t="s">
        <v>1264</v>
      </c>
      <c r="AB200" s="108" t="s">
        <v>979</v>
      </c>
      <c r="AC200" s="108">
        <v>2012</v>
      </c>
      <c r="AD200" s="110">
        <v>709.91</v>
      </c>
      <c r="AE200" s="110"/>
      <c r="AF200" s="111">
        <v>43314</v>
      </c>
      <c r="AG200" s="111">
        <v>2387.5</v>
      </c>
      <c r="AH200" s="295"/>
      <c r="AI200" s="296"/>
      <c r="AJ200" s="79"/>
      <c r="AV200" s="79"/>
      <c r="AY200" s="79"/>
      <c r="AZ200" s="81"/>
    </row>
    <row r="201" spans="1:52" ht="21" x14ac:dyDescent="0.25">
      <c r="A201" s="112">
        <f t="shared" si="3"/>
        <v>196</v>
      </c>
      <c r="B201" s="113" t="s">
        <v>1361</v>
      </c>
      <c r="C201" s="112" t="s">
        <v>354</v>
      </c>
      <c r="D201" s="114" t="s">
        <v>771</v>
      </c>
      <c r="E201" s="115">
        <v>1644</v>
      </c>
      <c r="F201" s="116">
        <v>0</v>
      </c>
      <c r="G201" s="112" t="s">
        <v>963</v>
      </c>
      <c r="H201" s="115">
        <v>13.3</v>
      </c>
      <c r="I201" s="117">
        <v>2.08</v>
      </c>
      <c r="J201" s="118">
        <v>35200</v>
      </c>
      <c r="K201" s="119" t="s">
        <v>974</v>
      </c>
      <c r="L201" s="118">
        <v>5500</v>
      </c>
      <c r="M201" s="118" t="s">
        <v>989</v>
      </c>
      <c r="N201" s="118" t="s">
        <v>989</v>
      </c>
      <c r="O201" s="118" t="s">
        <v>989</v>
      </c>
      <c r="P201" s="118">
        <v>40700</v>
      </c>
      <c r="Q201" s="116">
        <v>1</v>
      </c>
      <c r="R201" s="118">
        <v>40700</v>
      </c>
      <c r="S201" s="120">
        <v>49613</v>
      </c>
      <c r="T201" s="84"/>
      <c r="U201" s="106">
        <v>2035</v>
      </c>
      <c r="V201" s="107">
        <v>45230</v>
      </c>
      <c r="W201" s="108">
        <v>2036</v>
      </c>
      <c r="X201" s="108"/>
      <c r="Y201" s="108">
        <v>442973</v>
      </c>
      <c r="Z201" s="109" t="s">
        <v>991</v>
      </c>
      <c r="AA201" s="108" t="s">
        <v>1264</v>
      </c>
      <c r="AB201" s="108" t="s">
        <v>979</v>
      </c>
      <c r="AC201" s="108">
        <v>2012</v>
      </c>
      <c r="AD201" s="110">
        <v>709.88</v>
      </c>
      <c r="AE201" s="110"/>
      <c r="AF201" s="111">
        <v>43314</v>
      </c>
      <c r="AG201" s="111">
        <v>2387.5</v>
      </c>
      <c r="AH201" s="295"/>
      <c r="AI201" s="296"/>
      <c r="AJ201" s="79"/>
      <c r="AV201" s="79"/>
      <c r="AY201" s="79"/>
      <c r="AZ201" s="81"/>
    </row>
    <row r="202" spans="1:52" ht="21" x14ac:dyDescent="0.25">
      <c r="A202" s="112">
        <f t="shared" si="3"/>
        <v>197</v>
      </c>
      <c r="B202" s="113" t="s">
        <v>1361</v>
      </c>
      <c r="C202" s="112" t="s">
        <v>355</v>
      </c>
      <c r="D202" s="114" t="s">
        <v>772</v>
      </c>
      <c r="E202" s="115">
        <v>1690</v>
      </c>
      <c r="F202" s="116"/>
      <c r="G202" s="112" t="s">
        <v>963</v>
      </c>
      <c r="H202" s="115">
        <v>14.4</v>
      </c>
      <c r="I202" s="117">
        <v>2.11</v>
      </c>
      <c r="J202" s="118">
        <v>35200</v>
      </c>
      <c r="K202" s="119" t="s">
        <v>974</v>
      </c>
      <c r="L202" s="118">
        <v>5500</v>
      </c>
      <c r="M202" s="118" t="s">
        <v>989</v>
      </c>
      <c r="N202" s="118" t="s">
        <v>989</v>
      </c>
      <c r="O202" s="118" t="s">
        <v>989</v>
      </c>
      <c r="P202" s="118">
        <v>40700</v>
      </c>
      <c r="Q202" s="116">
        <v>1</v>
      </c>
      <c r="R202" s="118">
        <v>40700</v>
      </c>
      <c r="S202" s="120">
        <v>47026</v>
      </c>
      <c r="T202" s="84"/>
      <c r="U202" s="106">
        <v>2028</v>
      </c>
      <c r="V202" s="107">
        <v>42643</v>
      </c>
      <c r="W202" s="108">
        <v>2029</v>
      </c>
      <c r="X202" s="108"/>
      <c r="Y202" s="108">
        <v>422806</v>
      </c>
      <c r="Z202" s="109" t="s">
        <v>991</v>
      </c>
      <c r="AA202" s="108" t="s">
        <v>1265</v>
      </c>
      <c r="AB202" s="108" t="s">
        <v>979</v>
      </c>
      <c r="AC202" s="108">
        <v>2011</v>
      </c>
      <c r="AD202" s="110">
        <v>712.24</v>
      </c>
      <c r="AE202" s="110"/>
      <c r="AF202" s="111">
        <v>43314</v>
      </c>
      <c r="AG202" s="111">
        <v>23875</v>
      </c>
      <c r="AH202" s="295"/>
      <c r="AI202" s="296"/>
      <c r="AJ202" s="79"/>
      <c r="AV202" s="79"/>
      <c r="AY202" s="79"/>
      <c r="AZ202" s="81"/>
    </row>
    <row r="203" spans="1:52" ht="21" x14ac:dyDescent="0.25">
      <c r="A203" s="112">
        <f t="shared" si="3"/>
        <v>198</v>
      </c>
      <c r="B203" s="113" t="s">
        <v>1361</v>
      </c>
      <c r="C203" s="112" t="s">
        <v>356</v>
      </c>
      <c r="D203" s="114" t="s">
        <v>773</v>
      </c>
      <c r="E203" s="115">
        <v>1611</v>
      </c>
      <c r="F203" s="116"/>
      <c r="G203" s="112" t="s">
        <v>963</v>
      </c>
      <c r="H203" s="115">
        <v>14.4</v>
      </c>
      <c r="I203" s="117">
        <v>2</v>
      </c>
      <c r="J203" s="118">
        <v>33600</v>
      </c>
      <c r="K203" s="119" t="s">
        <v>974</v>
      </c>
      <c r="L203" s="118">
        <v>20500</v>
      </c>
      <c r="M203" s="118">
        <v>0</v>
      </c>
      <c r="N203" s="118">
        <v>0</v>
      </c>
      <c r="O203" s="118">
        <v>38200</v>
      </c>
      <c r="P203" s="118">
        <v>92300</v>
      </c>
      <c r="Q203" s="116">
        <v>1</v>
      </c>
      <c r="R203" s="118">
        <v>92300</v>
      </c>
      <c r="S203" s="120">
        <v>47695</v>
      </c>
      <c r="T203" s="84"/>
      <c r="U203" s="106">
        <v>2030</v>
      </c>
      <c r="V203" s="107">
        <v>43312</v>
      </c>
      <c r="W203" s="108">
        <v>2031</v>
      </c>
      <c r="X203" s="108">
        <v>2040</v>
      </c>
      <c r="Y203" s="108">
        <v>426979</v>
      </c>
      <c r="Z203" s="109" t="s">
        <v>991</v>
      </c>
      <c r="AA203" s="108" t="s">
        <v>1265</v>
      </c>
      <c r="AB203" s="108" t="s">
        <v>979</v>
      </c>
      <c r="AC203" s="108">
        <v>2011</v>
      </c>
      <c r="AD203" s="110">
        <v>713.89</v>
      </c>
      <c r="AE203" s="110"/>
      <c r="AF203" s="111">
        <v>43314</v>
      </c>
      <c r="AG203" s="111">
        <v>2387.5</v>
      </c>
      <c r="AH203" s="295"/>
      <c r="AI203" s="296"/>
      <c r="AJ203" s="79"/>
      <c r="AK203" s="79"/>
      <c r="AL203" s="79"/>
      <c r="AM203" s="79"/>
      <c r="AV203" s="79"/>
      <c r="AY203" s="79"/>
      <c r="AZ203" s="81"/>
    </row>
    <row r="204" spans="1:52" ht="21" x14ac:dyDescent="0.25">
      <c r="A204" s="112">
        <f t="shared" si="3"/>
        <v>199</v>
      </c>
      <c r="B204" s="113" t="s">
        <v>1361</v>
      </c>
      <c r="C204" s="112" t="s">
        <v>357</v>
      </c>
      <c r="D204" s="114" t="s">
        <v>774</v>
      </c>
      <c r="E204" s="115">
        <v>1638</v>
      </c>
      <c r="F204" s="116"/>
      <c r="G204" s="112" t="s">
        <v>963</v>
      </c>
      <c r="H204" s="115">
        <v>12.3</v>
      </c>
      <c r="I204" s="117">
        <v>2.2400000000000002</v>
      </c>
      <c r="J204" s="118">
        <v>36400</v>
      </c>
      <c r="K204" s="119" t="s">
        <v>974</v>
      </c>
      <c r="L204" s="118">
        <v>20500</v>
      </c>
      <c r="M204" s="118">
        <v>9100</v>
      </c>
      <c r="N204" s="118">
        <v>0</v>
      </c>
      <c r="O204" s="118">
        <v>48200</v>
      </c>
      <c r="P204" s="118">
        <v>114200</v>
      </c>
      <c r="Q204" s="116">
        <v>1</v>
      </c>
      <c r="R204" s="118">
        <v>114200</v>
      </c>
      <c r="S204" s="120">
        <v>49765</v>
      </c>
      <c r="T204" s="84"/>
      <c r="U204" s="106">
        <v>2036</v>
      </c>
      <c r="V204" s="107">
        <v>45382</v>
      </c>
      <c r="W204" s="108">
        <v>2037</v>
      </c>
      <c r="X204" s="108">
        <v>2046</v>
      </c>
      <c r="Y204" s="108">
        <v>454298</v>
      </c>
      <c r="Z204" s="109" t="s">
        <v>991</v>
      </c>
      <c r="AA204" s="108" t="s">
        <v>1264</v>
      </c>
      <c r="AB204" s="108" t="s">
        <v>979</v>
      </c>
      <c r="AC204" s="108">
        <v>2013</v>
      </c>
      <c r="AD204" s="110">
        <v>713.08</v>
      </c>
      <c r="AE204" s="110"/>
      <c r="AF204" s="111">
        <v>43314</v>
      </c>
      <c r="AG204" s="111">
        <v>2387.5</v>
      </c>
      <c r="AH204" s="295"/>
      <c r="AI204" s="296"/>
      <c r="AJ204" s="79"/>
      <c r="AK204" s="79"/>
      <c r="AL204" s="79"/>
      <c r="AM204" s="79"/>
      <c r="AV204" s="79"/>
      <c r="AY204" s="79"/>
      <c r="AZ204" s="81"/>
    </row>
    <row r="205" spans="1:52" ht="21" x14ac:dyDescent="0.25">
      <c r="A205" s="112">
        <f t="shared" si="3"/>
        <v>200</v>
      </c>
      <c r="B205" s="113" t="s">
        <v>1361</v>
      </c>
      <c r="C205" s="112" t="s">
        <v>358</v>
      </c>
      <c r="D205" s="114" t="s">
        <v>775</v>
      </c>
      <c r="E205" s="115">
        <v>1814</v>
      </c>
      <c r="F205" s="116"/>
      <c r="G205" s="112" t="s">
        <v>963</v>
      </c>
      <c r="H205" s="115">
        <v>12.3</v>
      </c>
      <c r="I205" s="117">
        <v>2.62</v>
      </c>
      <c r="J205" s="118">
        <v>42200</v>
      </c>
      <c r="K205" s="119" t="s">
        <v>974</v>
      </c>
      <c r="L205" s="118">
        <v>5500</v>
      </c>
      <c r="M205" s="118" t="s">
        <v>989</v>
      </c>
      <c r="N205" s="118" t="s">
        <v>989</v>
      </c>
      <c r="O205" s="118" t="s">
        <v>989</v>
      </c>
      <c r="P205" s="118">
        <v>47700</v>
      </c>
      <c r="Q205" s="116">
        <v>1</v>
      </c>
      <c r="R205" s="118">
        <v>47700</v>
      </c>
      <c r="S205" s="120">
        <v>49552</v>
      </c>
      <c r="T205" s="84"/>
      <c r="U205" s="106">
        <v>2035</v>
      </c>
      <c r="V205" s="107">
        <v>45169</v>
      </c>
      <c r="W205" s="108">
        <v>2036</v>
      </c>
      <c r="X205" s="108"/>
      <c r="Y205" s="108">
        <v>454299</v>
      </c>
      <c r="Z205" s="109" t="s">
        <v>991</v>
      </c>
      <c r="AA205" s="108" t="s">
        <v>1264</v>
      </c>
      <c r="AB205" s="108" t="s">
        <v>979</v>
      </c>
      <c r="AC205" s="108">
        <v>2013</v>
      </c>
      <c r="AD205" s="110">
        <v>711.33</v>
      </c>
      <c r="AE205" s="110"/>
      <c r="AF205" s="111">
        <v>43314</v>
      </c>
      <c r="AG205" s="111">
        <v>2387.5</v>
      </c>
      <c r="AH205" s="295"/>
      <c r="AI205" s="296"/>
      <c r="AJ205" s="79"/>
      <c r="AV205" s="79"/>
      <c r="AY205" s="79"/>
      <c r="AZ205" s="81"/>
    </row>
    <row r="206" spans="1:52" ht="15" x14ac:dyDescent="0.25">
      <c r="A206" s="112">
        <f t="shared" si="3"/>
        <v>201</v>
      </c>
      <c r="B206" s="113" t="s">
        <v>1361</v>
      </c>
      <c r="C206" s="112" t="s">
        <v>359</v>
      </c>
      <c r="D206" s="114" t="s">
        <v>776</v>
      </c>
      <c r="E206" s="115">
        <v>738</v>
      </c>
      <c r="F206" s="116"/>
      <c r="G206" s="112" t="s">
        <v>964</v>
      </c>
      <c r="H206" s="115">
        <v>18.7</v>
      </c>
      <c r="I206" s="117"/>
      <c r="J206" s="118">
        <v>0</v>
      </c>
      <c r="K206" s="119" t="s">
        <v>974</v>
      </c>
      <c r="L206" s="118">
        <v>0</v>
      </c>
      <c r="M206" s="118" t="s">
        <v>989</v>
      </c>
      <c r="N206" s="118" t="s">
        <v>989</v>
      </c>
      <c r="O206" s="118" t="s">
        <v>989</v>
      </c>
      <c r="P206" s="118">
        <v>0</v>
      </c>
      <c r="Q206" s="116">
        <v>1</v>
      </c>
      <c r="R206" s="118">
        <v>0</v>
      </c>
      <c r="S206" s="120" t="s">
        <v>990</v>
      </c>
      <c r="T206" s="84"/>
      <c r="U206" s="106"/>
      <c r="V206" s="107"/>
      <c r="W206" s="108"/>
      <c r="X206" s="108"/>
      <c r="Y206" s="108">
        <v>363313</v>
      </c>
      <c r="Z206" s="109" t="s">
        <v>991</v>
      </c>
      <c r="AA206" s="108" t="s">
        <v>1266</v>
      </c>
      <c r="AB206" s="108" t="s">
        <v>979</v>
      </c>
      <c r="AC206" s="108">
        <v>2006</v>
      </c>
      <c r="AD206" s="110">
        <v>738</v>
      </c>
      <c r="AE206" s="110"/>
      <c r="AF206" s="111">
        <v>0</v>
      </c>
      <c r="AG206" s="111">
        <v>23875</v>
      </c>
      <c r="AH206" s="295"/>
      <c r="AI206" s="296"/>
      <c r="AJ206" s="79"/>
      <c r="AV206" s="79"/>
      <c r="AY206" s="79"/>
      <c r="AZ206" s="81"/>
    </row>
    <row r="207" spans="1:52" ht="21" x14ac:dyDescent="0.25">
      <c r="A207" s="112">
        <f t="shared" si="3"/>
        <v>202</v>
      </c>
      <c r="B207" s="113" t="s">
        <v>1361</v>
      </c>
      <c r="C207" s="112" t="s">
        <v>360</v>
      </c>
      <c r="D207" s="114" t="s">
        <v>777</v>
      </c>
      <c r="E207" s="115">
        <v>1455</v>
      </c>
      <c r="F207" s="116"/>
      <c r="G207" s="112" t="s">
        <v>963</v>
      </c>
      <c r="H207" s="115">
        <v>14.2</v>
      </c>
      <c r="I207" s="117">
        <v>1.33</v>
      </c>
      <c r="J207" s="118">
        <v>23700</v>
      </c>
      <c r="K207" s="119" t="s">
        <v>974</v>
      </c>
      <c r="L207" s="118">
        <v>5500</v>
      </c>
      <c r="M207" s="118" t="s">
        <v>989</v>
      </c>
      <c r="N207" s="118" t="s">
        <v>989</v>
      </c>
      <c r="O207" s="118" t="s">
        <v>989</v>
      </c>
      <c r="P207" s="118">
        <v>29200</v>
      </c>
      <c r="Q207" s="116">
        <v>1</v>
      </c>
      <c r="R207" s="118">
        <v>29200</v>
      </c>
      <c r="S207" s="120">
        <v>46265</v>
      </c>
      <c r="T207" s="84"/>
      <c r="U207" s="106">
        <v>2026</v>
      </c>
      <c r="V207" s="107">
        <v>41882</v>
      </c>
      <c r="W207" s="108">
        <v>2027</v>
      </c>
      <c r="X207" s="108"/>
      <c r="Y207" s="108">
        <v>426949</v>
      </c>
      <c r="Z207" s="109" t="s">
        <v>991</v>
      </c>
      <c r="AA207" s="108" t="s">
        <v>1265</v>
      </c>
      <c r="AB207" s="108" t="s">
        <v>979</v>
      </c>
      <c r="AC207" s="108">
        <v>2011</v>
      </c>
      <c r="AD207" s="110">
        <v>723.48</v>
      </c>
      <c r="AE207" s="110"/>
      <c r="AF207" s="111">
        <v>43314</v>
      </c>
      <c r="AG207" s="111">
        <v>2387.5</v>
      </c>
      <c r="AH207" s="295"/>
      <c r="AI207" s="296"/>
      <c r="AJ207" s="79"/>
      <c r="AV207" s="79"/>
      <c r="AY207" s="79"/>
      <c r="AZ207" s="81"/>
    </row>
    <row r="208" spans="1:52" ht="21" x14ac:dyDescent="0.25">
      <c r="A208" s="112">
        <f t="shared" si="3"/>
        <v>203</v>
      </c>
      <c r="B208" s="113" t="s">
        <v>1361</v>
      </c>
      <c r="C208" s="112" t="s">
        <v>361</v>
      </c>
      <c r="D208" s="114" t="s">
        <v>778</v>
      </c>
      <c r="E208" s="115">
        <v>1595</v>
      </c>
      <c r="F208" s="116">
        <v>0</v>
      </c>
      <c r="G208" s="112"/>
      <c r="H208" s="115">
        <v>17.899999999999999</v>
      </c>
      <c r="I208" s="117">
        <v>2.0299999999999998</v>
      </c>
      <c r="J208" s="118">
        <v>33600</v>
      </c>
      <c r="K208" s="119" t="s">
        <v>974</v>
      </c>
      <c r="L208" s="118">
        <v>20500</v>
      </c>
      <c r="M208" s="118">
        <v>0</v>
      </c>
      <c r="N208" s="118">
        <v>0</v>
      </c>
      <c r="O208" s="118">
        <v>30800</v>
      </c>
      <c r="P208" s="118">
        <v>84900</v>
      </c>
      <c r="Q208" s="116">
        <v>1</v>
      </c>
      <c r="R208" s="118">
        <v>84900</v>
      </c>
      <c r="S208" s="120">
        <v>45838</v>
      </c>
      <c r="T208" s="84"/>
      <c r="U208" s="106" t="s">
        <v>985</v>
      </c>
      <c r="V208" s="107">
        <v>41333</v>
      </c>
      <c r="W208" s="108">
        <v>2026</v>
      </c>
      <c r="X208" s="108">
        <v>2035</v>
      </c>
      <c r="Y208" s="108">
        <v>378823</v>
      </c>
      <c r="Z208" s="109" t="s">
        <v>991</v>
      </c>
      <c r="AA208" s="108" t="s">
        <v>1267</v>
      </c>
      <c r="AB208" s="108" t="s">
        <v>979</v>
      </c>
      <c r="AC208" s="108">
        <v>2007</v>
      </c>
      <c r="AD208" s="110">
        <v>722.35</v>
      </c>
      <c r="AE208" s="110"/>
      <c r="AF208" s="111">
        <v>43314</v>
      </c>
      <c r="AG208" s="111">
        <v>23875</v>
      </c>
      <c r="AH208" s="295"/>
      <c r="AI208" s="296"/>
      <c r="AJ208" s="79"/>
      <c r="AK208" s="79"/>
      <c r="AL208" s="79"/>
      <c r="AM208" s="79"/>
      <c r="AV208" s="79"/>
      <c r="AY208" s="79"/>
      <c r="AZ208" s="81"/>
    </row>
    <row r="209" spans="1:52" ht="21" x14ac:dyDescent="0.25">
      <c r="A209" s="112">
        <f t="shared" si="3"/>
        <v>204</v>
      </c>
      <c r="B209" s="113" t="s">
        <v>1361</v>
      </c>
      <c r="C209" s="112" t="s">
        <v>362</v>
      </c>
      <c r="D209" s="114" t="s">
        <v>779</v>
      </c>
      <c r="E209" s="115">
        <v>1505</v>
      </c>
      <c r="F209" s="116"/>
      <c r="G209" s="112" t="s">
        <v>963</v>
      </c>
      <c r="H209" s="115">
        <v>14.2</v>
      </c>
      <c r="I209" s="117">
        <v>2.54</v>
      </c>
      <c r="J209" s="118">
        <v>40900</v>
      </c>
      <c r="K209" s="119" t="s">
        <v>974</v>
      </c>
      <c r="L209" s="118">
        <v>5500</v>
      </c>
      <c r="M209" s="118" t="s">
        <v>989</v>
      </c>
      <c r="N209" s="118" t="s">
        <v>989</v>
      </c>
      <c r="O209" s="118" t="s">
        <v>989</v>
      </c>
      <c r="P209" s="118">
        <v>46400</v>
      </c>
      <c r="Q209" s="116">
        <v>1</v>
      </c>
      <c r="R209" s="118">
        <v>46400</v>
      </c>
      <c r="S209" s="120">
        <v>47330</v>
      </c>
      <c r="T209" s="84"/>
      <c r="U209" s="106">
        <v>2029</v>
      </c>
      <c r="V209" s="107">
        <v>42947</v>
      </c>
      <c r="W209" s="108">
        <v>2030</v>
      </c>
      <c r="X209" s="108"/>
      <c r="Y209" s="108">
        <v>422833</v>
      </c>
      <c r="Z209" s="109" t="s">
        <v>991</v>
      </c>
      <c r="AA209" s="108" t="s">
        <v>1265</v>
      </c>
      <c r="AB209" s="108" t="s">
        <v>979</v>
      </c>
      <c r="AC209" s="108">
        <v>2011</v>
      </c>
      <c r="AD209" s="110">
        <v>717.1</v>
      </c>
      <c r="AE209" s="110"/>
      <c r="AF209" s="111">
        <v>43314</v>
      </c>
      <c r="AG209" s="111">
        <v>2387.5</v>
      </c>
      <c r="AH209" s="295"/>
      <c r="AI209" s="296"/>
      <c r="AJ209" s="79"/>
      <c r="AV209" s="79"/>
      <c r="AY209" s="79"/>
      <c r="AZ209" s="81"/>
    </row>
    <row r="210" spans="1:52" ht="21" x14ac:dyDescent="0.25">
      <c r="A210" s="112">
        <f t="shared" si="3"/>
        <v>205</v>
      </c>
      <c r="B210" s="113" t="s">
        <v>1361</v>
      </c>
      <c r="C210" s="112" t="s">
        <v>363</v>
      </c>
      <c r="D210" s="114" t="s">
        <v>780</v>
      </c>
      <c r="E210" s="115">
        <v>1905</v>
      </c>
      <c r="F210" s="116">
        <v>0</v>
      </c>
      <c r="G210" s="112" t="s">
        <v>963</v>
      </c>
      <c r="H210" s="115">
        <v>12.5</v>
      </c>
      <c r="I210" s="117">
        <v>2.14</v>
      </c>
      <c r="J210" s="118">
        <v>35200</v>
      </c>
      <c r="K210" s="119" t="s">
        <v>974</v>
      </c>
      <c r="L210" s="118">
        <v>20500</v>
      </c>
      <c r="M210" s="118">
        <v>0</v>
      </c>
      <c r="N210" s="118">
        <v>0</v>
      </c>
      <c r="O210" s="118">
        <v>40700</v>
      </c>
      <c r="P210" s="118">
        <v>96400</v>
      </c>
      <c r="Q210" s="116">
        <v>1</v>
      </c>
      <c r="R210" s="118">
        <v>96400</v>
      </c>
      <c r="S210" s="120">
        <v>49034</v>
      </c>
      <c r="T210" s="84"/>
      <c r="U210" s="106">
        <v>2034</v>
      </c>
      <c r="V210" s="107">
        <v>44651</v>
      </c>
      <c r="W210" s="108">
        <v>2035</v>
      </c>
      <c r="X210" s="108">
        <v>2044</v>
      </c>
      <c r="Y210" s="108">
        <v>446302</v>
      </c>
      <c r="Z210" s="109" t="s">
        <v>991</v>
      </c>
      <c r="AA210" s="108" t="s">
        <v>1266</v>
      </c>
      <c r="AB210" s="108" t="s">
        <v>979</v>
      </c>
      <c r="AC210" s="108">
        <v>2012</v>
      </c>
      <c r="AD210" s="110">
        <v>723.28</v>
      </c>
      <c r="AE210" s="110"/>
      <c r="AF210" s="111">
        <v>43314</v>
      </c>
      <c r="AG210" s="111">
        <v>2387.5</v>
      </c>
      <c r="AH210" s="295"/>
      <c r="AI210" s="296"/>
      <c r="AJ210" s="79"/>
      <c r="AK210" s="79"/>
      <c r="AL210" s="79"/>
      <c r="AM210" s="79"/>
      <c r="AV210" s="79"/>
      <c r="AY210" s="79"/>
      <c r="AZ210" s="81"/>
    </row>
    <row r="211" spans="1:52" ht="21" x14ac:dyDescent="0.25">
      <c r="A211" s="112">
        <f t="shared" si="3"/>
        <v>206</v>
      </c>
      <c r="B211" s="113" t="s">
        <v>1361</v>
      </c>
      <c r="C211" s="112" t="s">
        <v>364</v>
      </c>
      <c r="D211" s="114" t="s">
        <v>781</v>
      </c>
      <c r="E211" s="115">
        <v>1906</v>
      </c>
      <c r="F211" s="116">
        <v>0</v>
      </c>
      <c r="G211" s="112" t="s">
        <v>963</v>
      </c>
      <c r="H211" s="115">
        <v>12.5</v>
      </c>
      <c r="I211" s="117">
        <v>2.1800000000000002</v>
      </c>
      <c r="J211" s="118">
        <v>36400</v>
      </c>
      <c r="K211" s="119" t="s">
        <v>974</v>
      </c>
      <c r="L211" s="118">
        <v>5500</v>
      </c>
      <c r="M211" s="118" t="s">
        <v>989</v>
      </c>
      <c r="N211" s="118" t="s">
        <v>989</v>
      </c>
      <c r="O211" s="118" t="s">
        <v>989</v>
      </c>
      <c r="P211" s="118">
        <v>41900</v>
      </c>
      <c r="Q211" s="116">
        <v>1</v>
      </c>
      <c r="R211" s="118">
        <v>41900</v>
      </c>
      <c r="S211" s="120">
        <v>49003</v>
      </c>
      <c r="T211" s="84"/>
      <c r="U211" s="106">
        <v>2034</v>
      </c>
      <c r="V211" s="107">
        <v>44620</v>
      </c>
      <c r="W211" s="108">
        <v>2035</v>
      </c>
      <c r="X211" s="108"/>
      <c r="Y211" s="108">
        <v>446303</v>
      </c>
      <c r="Z211" s="109" t="s">
        <v>991</v>
      </c>
      <c r="AA211" s="108" t="s">
        <v>1266</v>
      </c>
      <c r="AB211" s="108" t="s">
        <v>979</v>
      </c>
      <c r="AC211" s="108">
        <v>2012</v>
      </c>
      <c r="AD211" s="110">
        <v>723.99</v>
      </c>
      <c r="AE211" s="110"/>
      <c r="AF211" s="111">
        <v>43314</v>
      </c>
      <c r="AG211" s="111">
        <v>2387.5</v>
      </c>
      <c r="AH211" s="295"/>
      <c r="AI211" s="296"/>
      <c r="AJ211" s="79"/>
      <c r="AV211" s="79"/>
      <c r="AY211" s="79"/>
      <c r="AZ211" s="81"/>
    </row>
    <row r="212" spans="1:52" ht="21" x14ac:dyDescent="0.25">
      <c r="A212" s="112">
        <f t="shared" si="3"/>
        <v>207</v>
      </c>
      <c r="B212" s="113" t="s">
        <v>1361</v>
      </c>
      <c r="C212" s="112" t="s">
        <v>365</v>
      </c>
      <c r="D212" s="114" t="s">
        <v>782</v>
      </c>
      <c r="E212" s="115">
        <v>1967</v>
      </c>
      <c r="F212" s="116">
        <v>0</v>
      </c>
      <c r="G212" s="112" t="s">
        <v>963</v>
      </c>
      <c r="H212" s="115">
        <v>12.5</v>
      </c>
      <c r="I212" s="117">
        <v>2.37</v>
      </c>
      <c r="J212" s="118">
        <v>39300</v>
      </c>
      <c r="K212" s="119" t="s">
        <v>974</v>
      </c>
      <c r="L212" s="118">
        <v>5500</v>
      </c>
      <c r="M212" s="118" t="s">
        <v>989</v>
      </c>
      <c r="N212" s="118" t="s">
        <v>989</v>
      </c>
      <c r="O212" s="118" t="s">
        <v>989</v>
      </c>
      <c r="P212" s="118">
        <v>44800</v>
      </c>
      <c r="Q212" s="116">
        <v>1</v>
      </c>
      <c r="R212" s="118">
        <v>44800</v>
      </c>
      <c r="S212" s="120">
        <v>47514</v>
      </c>
      <c r="T212" s="84"/>
      <c r="U212" s="106">
        <v>2030</v>
      </c>
      <c r="V212" s="107">
        <v>43131</v>
      </c>
      <c r="W212" s="108">
        <v>2031</v>
      </c>
      <c r="X212" s="108"/>
      <c r="Y212" s="108">
        <v>446304</v>
      </c>
      <c r="Z212" s="109" t="s">
        <v>991</v>
      </c>
      <c r="AA212" s="108" t="s">
        <v>1266</v>
      </c>
      <c r="AB212" s="108" t="s">
        <v>979</v>
      </c>
      <c r="AC212" s="108">
        <v>2012</v>
      </c>
      <c r="AD212" s="110">
        <v>724.12</v>
      </c>
      <c r="AE212" s="110"/>
      <c r="AF212" s="111">
        <v>43314</v>
      </c>
      <c r="AG212" s="111">
        <v>2387.5</v>
      </c>
      <c r="AH212" s="295"/>
      <c r="AI212" s="296"/>
      <c r="AJ212" s="79"/>
      <c r="AV212" s="79"/>
      <c r="AY212" s="79"/>
      <c r="AZ212" s="81"/>
    </row>
    <row r="213" spans="1:52" ht="21" x14ac:dyDescent="0.25">
      <c r="A213" s="112">
        <f t="shared" si="3"/>
        <v>208</v>
      </c>
      <c r="B213" s="113" t="s">
        <v>1361</v>
      </c>
      <c r="C213" s="112" t="s">
        <v>366</v>
      </c>
      <c r="D213" s="114" t="s">
        <v>783</v>
      </c>
      <c r="E213" s="115">
        <v>2047</v>
      </c>
      <c r="F213" s="116">
        <v>0</v>
      </c>
      <c r="G213" s="112" t="s">
        <v>963</v>
      </c>
      <c r="H213" s="115">
        <v>12.4</v>
      </c>
      <c r="I213" s="117">
        <v>2.42</v>
      </c>
      <c r="J213" s="118">
        <v>39300</v>
      </c>
      <c r="K213" s="119" t="s">
        <v>974</v>
      </c>
      <c r="L213" s="118">
        <v>5500</v>
      </c>
      <c r="M213" s="118" t="s">
        <v>989</v>
      </c>
      <c r="N213" s="118" t="s">
        <v>989</v>
      </c>
      <c r="O213" s="118" t="s">
        <v>989</v>
      </c>
      <c r="P213" s="118">
        <v>44800</v>
      </c>
      <c r="Q213" s="116">
        <v>1</v>
      </c>
      <c r="R213" s="118">
        <v>44800</v>
      </c>
      <c r="S213" s="120">
        <v>48395</v>
      </c>
      <c r="T213" s="84"/>
      <c r="U213" s="106">
        <v>2032</v>
      </c>
      <c r="V213" s="107">
        <v>44012</v>
      </c>
      <c r="W213" s="108">
        <v>2033</v>
      </c>
      <c r="X213" s="108"/>
      <c r="Y213" s="108">
        <v>446305</v>
      </c>
      <c r="Z213" s="109" t="s">
        <v>991</v>
      </c>
      <c r="AA213" s="108" t="s">
        <v>1266</v>
      </c>
      <c r="AB213" s="108" t="s">
        <v>979</v>
      </c>
      <c r="AC213" s="108">
        <v>2013</v>
      </c>
      <c r="AD213" s="110">
        <v>723.17</v>
      </c>
      <c r="AE213" s="110"/>
      <c r="AF213" s="111">
        <v>43314</v>
      </c>
      <c r="AG213" s="111">
        <v>2387.5</v>
      </c>
      <c r="AH213" s="295"/>
      <c r="AI213" s="296"/>
      <c r="AJ213" s="79"/>
      <c r="AV213" s="79"/>
      <c r="AY213" s="79"/>
      <c r="AZ213" s="81"/>
    </row>
    <row r="214" spans="1:52" ht="31.5" x14ac:dyDescent="0.25">
      <c r="A214" s="112">
        <f t="shared" si="3"/>
        <v>209</v>
      </c>
      <c r="B214" s="113" t="s">
        <v>1361</v>
      </c>
      <c r="C214" s="112" t="s">
        <v>367</v>
      </c>
      <c r="D214" s="114" t="s">
        <v>784</v>
      </c>
      <c r="E214" s="115">
        <v>740</v>
      </c>
      <c r="F214" s="116">
        <v>0</v>
      </c>
      <c r="G214" s="112"/>
      <c r="H214" s="115">
        <v>18.7</v>
      </c>
      <c r="I214" s="117">
        <v>5.67</v>
      </c>
      <c r="J214" s="118">
        <v>169900</v>
      </c>
      <c r="K214" s="119" t="s">
        <v>974</v>
      </c>
      <c r="L214" s="118">
        <v>20500</v>
      </c>
      <c r="M214" s="118">
        <v>7700</v>
      </c>
      <c r="N214" s="118">
        <v>0</v>
      </c>
      <c r="O214" s="118">
        <v>30800</v>
      </c>
      <c r="P214" s="118">
        <v>228900</v>
      </c>
      <c r="Q214" s="116">
        <v>1</v>
      </c>
      <c r="R214" s="118">
        <v>228900</v>
      </c>
      <c r="S214" s="120">
        <v>47118</v>
      </c>
      <c r="T214" s="84"/>
      <c r="U214" s="106">
        <v>2028</v>
      </c>
      <c r="V214" s="107">
        <v>42735</v>
      </c>
      <c r="W214" s="108">
        <v>2029</v>
      </c>
      <c r="X214" s="108">
        <v>2038</v>
      </c>
      <c r="Y214" s="108">
        <v>363482</v>
      </c>
      <c r="Z214" s="109" t="s">
        <v>991</v>
      </c>
      <c r="AA214" s="108" t="s">
        <v>1268</v>
      </c>
      <c r="AB214" s="108" t="s">
        <v>979</v>
      </c>
      <c r="AC214" s="108">
        <v>2006</v>
      </c>
      <c r="AD214" s="110">
        <v>740</v>
      </c>
      <c r="AE214" s="110"/>
      <c r="AF214" s="111">
        <v>200751</v>
      </c>
      <c r="AG214" s="111">
        <v>23875</v>
      </c>
      <c r="AH214" s="295"/>
      <c r="AI214" s="296"/>
      <c r="AJ214" s="79"/>
      <c r="AK214" s="79"/>
      <c r="AL214" s="79"/>
      <c r="AM214" s="79"/>
      <c r="AV214" s="79"/>
      <c r="AY214" s="79"/>
      <c r="AZ214" s="81"/>
    </row>
    <row r="215" spans="1:52" ht="21" x14ac:dyDescent="0.25">
      <c r="A215" s="112">
        <f t="shared" si="3"/>
        <v>210</v>
      </c>
      <c r="B215" s="113" t="s">
        <v>1361</v>
      </c>
      <c r="C215" s="112" t="s">
        <v>368</v>
      </c>
      <c r="D215" s="114" t="s">
        <v>785</v>
      </c>
      <c r="E215" s="115">
        <v>1521</v>
      </c>
      <c r="F215" s="116">
        <v>0</v>
      </c>
      <c r="G215" s="112" t="s">
        <v>963</v>
      </c>
      <c r="H215" s="115">
        <v>13.4</v>
      </c>
      <c r="I215" s="117">
        <v>2.2200000000000002</v>
      </c>
      <c r="J215" s="118">
        <v>36400</v>
      </c>
      <c r="K215" s="119" t="s">
        <v>974</v>
      </c>
      <c r="L215" s="118">
        <v>20500</v>
      </c>
      <c r="M215" s="118">
        <v>0</v>
      </c>
      <c r="N215" s="118">
        <v>0</v>
      </c>
      <c r="O215" s="118">
        <v>38200</v>
      </c>
      <c r="P215" s="118">
        <v>95100</v>
      </c>
      <c r="Q215" s="116">
        <v>1</v>
      </c>
      <c r="R215" s="118">
        <v>95100</v>
      </c>
      <c r="S215" s="120">
        <v>48395</v>
      </c>
      <c r="T215" s="84"/>
      <c r="U215" s="106">
        <v>2032</v>
      </c>
      <c r="V215" s="107">
        <v>44012</v>
      </c>
      <c r="W215" s="108">
        <v>2033</v>
      </c>
      <c r="X215" s="108">
        <v>2042</v>
      </c>
      <c r="Y215" s="108">
        <v>439666</v>
      </c>
      <c r="Z215" s="109" t="s">
        <v>991</v>
      </c>
      <c r="AA215" s="108" t="s">
        <v>1269</v>
      </c>
      <c r="AB215" s="108" t="s">
        <v>979</v>
      </c>
      <c r="AC215" s="108">
        <v>2012</v>
      </c>
      <c r="AD215" s="110">
        <v>716.06</v>
      </c>
      <c r="AE215" s="110"/>
      <c r="AF215" s="111">
        <v>43314</v>
      </c>
      <c r="AG215" s="111">
        <v>23875</v>
      </c>
      <c r="AH215" s="295"/>
      <c r="AI215" s="296"/>
      <c r="AJ215" s="79"/>
      <c r="AK215" s="79"/>
      <c r="AL215" s="79"/>
      <c r="AM215" s="79"/>
      <c r="AV215" s="79"/>
      <c r="AY215" s="79"/>
      <c r="AZ215" s="81"/>
    </row>
    <row r="216" spans="1:52" ht="21" x14ac:dyDescent="0.25">
      <c r="A216" s="112">
        <f t="shared" si="3"/>
        <v>211</v>
      </c>
      <c r="B216" s="113" t="s">
        <v>1361</v>
      </c>
      <c r="C216" s="112" t="s">
        <v>369</v>
      </c>
      <c r="D216" s="114" t="s">
        <v>786</v>
      </c>
      <c r="E216" s="115">
        <v>1584</v>
      </c>
      <c r="F216" s="116">
        <v>0</v>
      </c>
      <c r="G216" s="112" t="s">
        <v>963</v>
      </c>
      <c r="H216" s="115">
        <v>13.4</v>
      </c>
      <c r="I216" s="117">
        <v>2.35</v>
      </c>
      <c r="J216" s="118">
        <v>39300</v>
      </c>
      <c r="K216" s="119" t="s">
        <v>974</v>
      </c>
      <c r="L216" s="118">
        <v>5500</v>
      </c>
      <c r="M216" s="118" t="s">
        <v>989</v>
      </c>
      <c r="N216" s="118" t="s">
        <v>989</v>
      </c>
      <c r="O216" s="118" t="s">
        <v>989</v>
      </c>
      <c r="P216" s="118">
        <v>44800</v>
      </c>
      <c r="Q216" s="116">
        <v>1</v>
      </c>
      <c r="R216" s="118">
        <v>44800</v>
      </c>
      <c r="S216" s="120">
        <v>48060</v>
      </c>
      <c r="T216" s="84"/>
      <c r="U216" s="106">
        <v>2031</v>
      </c>
      <c r="V216" s="107">
        <v>43677</v>
      </c>
      <c r="W216" s="108">
        <v>2032</v>
      </c>
      <c r="X216" s="108"/>
      <c r="Y216" s="108">
        <v>439836</v>
      </c>
      <c r="Z216" s="109" t="s">
        <v>991</v>
      </c>
      <c r="AA216" s="108" t="s">
        <v>1269</v>
      </c>
      <c r="AB216" s="108" t="s">
        <v>979</v>
      </c>
      <c r="AC216" s="108">
        <v>2012</v>
      </c>
      <c r="AD216" s="110">
        <v>711.48</v>
      </c>
      <c r="AE216" s="110"/>
      <c r="AF216" s="111">
        <v>43314</v>
      </c>
      <c r="AG216" s="111">
        <v>2387.5</v>
      </c>
      <c r="AH216" s="295"/>
      <c r="AI216" s="296"/>
      <c r="AJ216" s="79"/>
      <c r="AV216" s="79"/>
      <c r="AY216" s="79"/>
      <c r="AZ216" s="81"/>
    </row>
    <row r="217" spans="1:52" ht="21" x14ac:dyDescent="0.25">
      <c r="A217" s="112">
        <f t="shared" si="3"/>
        <v>212</v>
      </c>
      <c r="B217" s="113" t="s">
        <v>1361</v>
      </c>
      <c r="C217" s="112" t="s">
        <v>370</v>
      </c>
      <c r="D217" s="114" t="s">
        <v>787</v>
      </c>
      <c r="E217" s="115">
        <v>1611</v>
      </c>
      <c r="F217" s="116">
        <v>0</v>
      </c>
      <c r="G217" s="112" t="s">
        <v>963</v>
      </c>
      <c r="H217" s="115">
        <v>13.5</v>
      </c>
      <c r="I217" s="117">
        <v>2.0499999999999998</v>
      </c>
      <c r="J217" s="118">
        <v>35200</v>
      </c>
      <c r="K217" s="119" t="s">
        <v>974</v>
      </c>
      <c r="L217" s="118">
        <v>20500</v>
      </c>
      <c r="M217" s="118">
        <v>0</v>
      </c>
      <c r="N217" s="118">
        <v>0</v>
      </c>
      <c r="O217" s="118">
        <v>38200</v>
      </c>
      <c r="P217" s="118">
        <v>93900</v>
      </c>
      <c r="Q217" s="116">
        <v>1</v>
      </c>
      <c r="R217" s="118">
        <v>93900</v>
      </c>
      <c r="S217" s="120">
        <v>48852</v>
      </c>
      <c r="T217" s="84"/>
      <c r="U217" s="106">
        <v>2033</v>
      </c>
      <c r="V217" s="107">
        <v>44469</v>
      </c>
      <c r="W217" s="108">
        <v>2034</v>
      </c>
      <c r="X217" s="108">
        <v>2043</v>
      </c>
      <c r="Y217" s="108">
        <v>438922</v>
      </c>
      <c r="Z217" s="109" t="s">
        <v>991</v>
      </c>
      <c r="AA217" s="108" t="s">
        <v>1270</v>
      </c>
      <c r="AB217" s="108" t="s">
        <v>979</v>
      </c>
      <c r="AC217" s="108">
        <v>2011</v>
      </c>
      <c r="AD217" s="110">
        <v>721.79</v>
      </c>
      <c r="AE217" s="110"/>
      <c r="AF217" s="111">
        <v>43314</v>
      </c>
      <c r="AG217" s="111">
        <v>2387.5</v>
      </c>
      <c r="AH217" s="295"/>
      <c r="AI217" s="296"/>
      <c r="AJ217" s="79"/>
      <c r="AK217" s="79"/>
      <c r="AL217" s="79"/>
      <c r="AM217" s="79"/>
      <c r="AV217" s="79"/>
      <c r="AY217" s="79"/>
      <c r="AZ217" s="81"/>
    </row>
    <row r="218" spans="1:52" ht="21" x14ac:dyDescent="0.25">
      <c r="A218" s="112">
        <f t="shared" si="3"/>
        <v>213</v>
      </c>
      <c r="B218" s="113" t="s">
        <v>1361</v>
      </c>
      <c r="C218" s="112" t="s">
        <v>371</v>
      </c>
      <c r="D218" s="114" t="s">
        <v>788</v>
      </c>
      <c r="E218" s="115">
        <v>1715</v>
      </c>
      <c r="F218" s="116">
        <v>0</v>
      </c>
      <c r="G218" s="112" t="s">
        <v>963</v>
      </c>
      <c r="H218" s="115">
        <v>13.5</v>
      </c>
      <c r="I218" s="117">
        <v>2.2000000000000002</v>
      </c>
      <c r="J218" s="118">
        <v>36400</v>
      </c>
      <c r="K218" s="119" t="s">
        <v>974</v>
      </c>
      <c r="L218" s="118">
        <v>5500</v>
      </c>
      <c r="M218" s="118" t="s">
        <v>989</v>
      </c>
      <c r="N218" s="118" t="s">
        <v>989</v>
      </c>
      <c r="O218" s="118" t="s">
        <v>989</v>
      </c>
      <c r="P218" s="118">
        <v>41900</v>
      </c>
      <c r="Q218" s="116">
        <v>1</v>
      </c>
      <c r="R218" s="118">
        <v>41900</v>
      </c>
      <c r="S218" s="120">
        <v>47422</v>
      </c>
      <c r="T218" s="84"/>
      <c r="U218" s="106">
        <v>2029</v>
      </c>
      <c r="V218" s="107">
        <v>43039</v>
      </c>
      <c r="W218" s="108">
        <v>2030</v>
      </c>
      <c r="X218" s="108"/>
      <c r="Y218" s="108">
        <v>438997</v>
      </c>
      <c r="Z218" s="109" t="s">
        <v>991</v>
      </c>
      <c r="AA218" s="108" t="s">
        <v>1270</v>
      </c>
      <c r="AB218" s="108" t="s">
        <v>979</v>
      </c>
      <c r="AC218" s="108">
        <v>2011</v>
      </c>
      <c r="AD218" s="110">
        <v>722.94</v>
      </c>
      <c r="AE218" s="110"/>
      <c r="AF218" s="111">
        <v>43314</v>
      </c>
      <c r="AG218" s="111">
        <v>2387.5</v>
      </c>
      <c r="AH218" s="295"/>
      <c r="AI218" s="296"/>
      <c r="AJ218" s="79"/>
      <c r="AV218" s="79"/>
      <c r="AY218" s="79"/>
      <c r="AZ218" s="81"/>
    </row>
    <row r="219" spans="1:52" ht="21" x14ac:dyDescent="0.25">
      <c r="A219" s="112">
        <f t="shared" si="3"/>
        <v>214</v>
      </c>
      <c r="B219" s="113" t="s">
        <v>1361</v>
      </c>
      <c r="C219" s="112" t="s">
        <v>372</v>
      </c>
      <c r="D219" s="114" t="s">
        <v>789</v>
      </c>
      <c r="E219" s="115">
        <v>1752</v>
      </c>
      <c r="F219" s="116">
        <v>0</v>
      </c>
      <c r="G219" s="112" t="s">
        <v>963</v>
      </c>
      <c r="H219" s="115">
        <v>13.4</v>
      </c>
      <c r="I219" s="117">
        <v>2.3199999999999998</v>
      </c>
      <c r="J219" s="118">
        <v>37900</v>
      </c>
      <c r="K219" s="119" t="s">
        <v>974</v>
      </c>
      <c r="L219" s="118">
        <v>5500</v>
      </c>
      <c r="M219" s="118" t="s">
        <v>989</v>
      </c>
      <c r="N219" s="118" t="s">
        <v>989</v>
      </c>
      <c r="O219" s="118" t="s">
        <v>989</v>
      </c>
      <c r="P219" s="118">
        <v>43400</v>
      </c>
      <c r="Q219" s="116">
        <v>1</v>
      </c>
      <c r="R219" s="118">
        <v>43400</v>
      </c>
      <c r="S219" s="120">
        <v>47361</v>
      </c>
      <c r="T219" s="84"/>
      <c r="U219" s="106">
        <v>2029</v>
      </c>
      <c r="V219" s="107">
        <v>42978</v>
      </c>
      <c r="W219" s="108">
        <v>2030</v>
      </c>
      <c r="X219" s="108"/>
      <c r="Y219" s="108">
        <v>438931</v>
      </c>
      <c r="Z219" s="109" t="s">
        <v>991</v>
      </c>
      <c r="AA219" s="108" t="s">
        <v>1270</v>
      </c>
      <c r="AB219" s="108" t="s">
        <v>979</v>
      </c>
      <c r="AC219" s="108">
        <v>2012</v>
      </c>
      <c r="AD219" s="110">
        <v>718.39</v>
      </c>
      <c r="AE219" s="110"/>
      <c r="AF219" s="111">
        <v>43314</v>
      </c>
      <c r="AG219" s="111">
        <v>2387.5</v>
      </c>
      <c r="AH219" s="295"/>
      <c r="AI219" s="296"/>
      <c r="AJ219" s="79"/>
      <c r="AV219" s="79"/>
      <c r="AY219" s="79"/>
      <c r="AZ219" s="81"/>
    </row>
    <row r="220" spans="1:52" ht="21" x14ac:dyDescent="0.25">
      <c r="A220" s="112">
        <f t="shared" si="3"/>
        <v>215</v>
      </c>
      <c r="B220" s="113" t="s">
        <v>1361</v>
      </c>
      <c r="C220" s="112" t="s">
        <v>373</v>
      </c>
      <c r="D220" s="114" t="s">
        <v>790</v>
      </c>
      <c r="E220" s="115">
        <v>1626</v>
      </c>
      <c r="F220" s="116">
        <v>0</v>
      </c>
      <c r="G220" s="112" t="s">
        <v>963</v>
      </c>
      <c r="H220" s="115">
        <v>13.5</v>
      </c>
      <c r="I220" s="117">
        <v>1.43</v>
      </c>
      <c r="J220" s="118">
        <v>25000</v>
      </c>
      <c r="K220" s="119" t="s">
        <v>974</v>
      </c>
      <c r="L220" s="118">
        <v>5500</v>
      </c>
      <c r="M220" s="118" t="s">
        <v>989</v>
      </c>
      <c r="N220" s="118" t="s">
        <v>989</v>
      </c>
      <c r="O220" s="118" t="s">
        <v>989</v>
      </c>
      <c r="P220" s="118">
        <v>30500</v>
      </c>
      <c r="Q220" s="116">
        <v>1</v>
      </c>
      <c r="R220" s="118">
        <v>30500</v>
      </c>
      <c r="S220" s="120">
        <v>46934</v>
      </c>
      <c r="T220" s="84"/>
      <c r="U220" s="106">
        <v>2028</v>
      </c>
      <c r="V220" s="107">
        <v>42551</v>
      </c>
      <c r="W220" s="108">
        <v>2029</v>
      </c>
      <c r="X220" s="108"/>
      <c r="Y220" s="108">
        <v>438998</v>
      </c>
      <c r="Z220" s="109" t="s">
        <v>991</v>
      </c>
      <c r="AA220" s="108" t="s">
        <v>1270</v>
      </c>
      <c r="AB220" s="108" t="s">
        <v>979</v>
      </c>
      <c r="AC220" s="108">
        <v>2011</v>
      </c>
      <c r="AD220" s="110">
        <v>721.23</v>
      </c>
      <c r="AE220" s="110"/>
      <c r="AF220" s="111">
        <v>43314</v>
      </c>
      <c r="AG220" s="111">
        <v>2387.5</v>
      </c>
      <c r="AH220" s="295"/>
      <c r="AI220" s="296"/>
      <c r="AJ220" s="79"/>
      <c r="AV220" s="79"/>
      <c r="AY220" s="79"/>
      <c r="AZ220" s="81"/>
    </row>
    <row r="221" spans="1:52" ht="21" x14ac:dyDescent="0.25">
      <c r="A221" s="112">
        <f t="shared" si="3"/>
        <v>216</v>
      </c>
      <c r="B221" s="113" t="s">
        <v>1361</v>
      </c>
      <c r="C221" s="112" t="s">
        <v>374</v>
      </c>
      <c r="D221" s="114" t="s">
        <v>782</v>
      </c>
      <c r="E221" s="115">
        <v>1579</v>
      </c>
      <c r="F221" s="116">
        <v>0</v>
      </c>
      <c r="G221" s="112" t="s">
        <v>963</v>
      </c>
      <c r="H221" s="115">
        <v>13.4</v>
      </c>
      <c r="I221" s="117">
        <v>2.38</v>
      </c>
      <c r="J221" s="118">
        <v>39300</v>
      </c>
      <c r="K221" s="119" t="s">
        <v>974</v>
      </c>
      <c r="L221" s="118">
        <v>5500</v>
      </c>
      <c r="M221" s="118" t="s">
        <v>989</v>
      </c>
      <c r="N221" s="118" t="s">
        <v>989</v>
      </c>
      <c r="O221" s="118" t="s">
        <v>989</v>
      </c>
      <c r="P221" s="118">
        <v>44800</v>
      </c>
      <c r="Q221" s="116">
        <v>1</v>
      </c>
      <c r="R221" s="118">
        <v>44800</v>
      </c>
      <c r="S221" s="120">
        <v>47514</v>
      </c>
      <c r="T221" s="84"/>
      <c r="U221" s="106">
        <v>2030</v>
      </c>
      <c r="V221" s="107">
        <v>43131</v>
      </c>
      <c r="W221" s="108">
        <v>2031</v>
      </c>
      <c r="X221" s="108"/>
      <c r="Y221" s="108">
        <v>439673</v>
      </c>
      <c r="Z221" s="109" t="s">
        <v>991</v>
      </c>
      <c r="AA221" s="108" t="s">
        <v>1269</v>
      </c>
      <c r="AB221" s="108" t="s">
        <v>979</v>
      </c>
      <c r="AC221" s="108">
        <v>2012</v>
      </c>
      <c r="AD221" s="110">
        <v>716.67</v>
      </c>
      <c r="AE221" s="110"/>
      <c r="AF221" s="111">
        <v>43314</v>
      </c>
      <c r="AG221" s="111">
        <v>2387.5</v>
      </c>
      <c r="AH221" s="295"/>
      <c r="AI221" s="296"/>
      <c r="AJ221" s="79"/>
      <c r="AV221" s="79"/>
      <c r="AY221" s="79"/>
      <c r="AZ221" s="81"/>
    </row>
    <row r="222" spans="1:52" ht="21" x14ac:dyDescent="0.25">
      <c r="A222" s="112">
        <f t="shared" si="3"/>
        <v>217</v>
      </c>
      <c r="B222" s="113" t="s">
        <v>1361</v>
      </c>
      <c r="C222" s="112" t="s">
        <v>375</v>
      </c>
      <c r="D222" s="114" t="s">
        <v>791</v>
      </c>
      <c r="E222" s="115">
        <v>1450</v>
      </c>
      <c r="F222" s="116">
        <v>0</v>
      </c>
      <c r="G222" s="112" t="s">
        <v>963</v>
      </c>
      <c r="H222" s="115">
        <v>13.4</v>
      </c>
      <c r="I222" s="117">
        <v>2.2000000000000002</v>
      </c>
      <c r="J222" s="118">
        <v>36400</v>
      </c>
      <c r="K222" s="119" t="s">
        <v>974</v>
      </c>
      <c r="L222" s="118">
        <v>5500</v>
      </c>
      <c r="M222" s="118" t="s">
        <v>989</v>
      </c>
      <c r="N222" s="118" t="s">
        <v>989</v>
      </c>
      <c r="O222" s="118" t="s">
        <v>989</v>
      </c>
      <c r="P222" s="118">
        <v>41900</v>
      </c>
      <c r="Q222" s="116">
        <v>1</v>
      </c>
      <c r="R222" s="118">
        <v>41900</v>
      </c>
      <c r="S222" s="120">
        <v>47452</v>
      </c>
      <c r="T222" s="84"/>
      <c r="U222" s="106">
        <v>2029</v>
      </c>
      <c r="V222" s="107">
        <v>43069</v>
      </c>
      <c r="W222" s="108">
        <v>2030</v>
      </c>
      <c r="X222" s="108"/>
      <c r="Y222" s="108">
        <v>439854</v>
      </c>
      <c r="Z222" s="109" t="s">
        <v>991</v>
      </c>
      <c r="AA222" s="108" t="s">
        <v>1269</v>
      </c>
      <c r="AB222" s="108" t="s">
        <v>979</v>
      </c>
      <c r="AC222" s="108">
        <v>2012</v>
      </c>
      <c r="AD222" s="110">
        <v>713.61</v>
      </c>
      <c r="AE222" s="110"/>
      <c r="AF222" s="111">
        <v>43314</v>
      </c>
      <c r="AG222" s="111">
        <v>2387.5</v>
      </c>
      <c r="AH222" s="295"/>
      <c r="AI222" s="296"/>
      <c r="AJ222" s="79"/>
      <c r="AV222" s="79"/>
      <c r="AY222" s="79"/>
      <c r="AZ222" s="81"/>
    </row>
    <row r="223" spans="1:52" ht="21" x14ac:dyDescent="0.25">
      <c r="A223" s="112">
        <f t="shared" si="3"/>
        <v>218</v>
      </c>
      <c r="B223" s="113" t="s">
        <v>1361</v>
      </c>
      <c r="C223" s="112" t="s">
        <v>376</v>
      </c>
      <c r="D223" s="114" t="s">
        <v>792</v>
      </c>
      <c r="E223" s="115">
        <v>1672</v>
      </c>
      <c r="F223" s="116"/>
      <c r="G223" s="112" t="s">
        <v>963</v>
      </c>
      <c r="H223" s="115">
        <v>12.5</v>
      </c>
      <c r="I223" s="117">
        <v>2.41</v>
      </c>
      <c r="J223" s="118">
        <v>39300</v>
      </c>
      <c r="K223" s="119" t="s">
        <v>974</v>
      </c>
      <c r="L223" s="118">
        <v>5500</v>
      </c>
      <c r="M223" s="118" t="s">
        <v>989</v>
      </c>
      <c r="N223" s="118" t="s">
        <v>989</v>
      </c>
      <c r="O223" s="118" t="s">
        <v>989</v>
      </c>
      <c r="P223" s="118">
        <v>44800</v>
      </c>
      <c r="Q223" s="116">
        <v>1</v>
      </c>
      <c r="R223" s="118">
        <v>44800</v>
      </c>
      <c r="S223" s="120">
        <v>47787</v>
      </c>
      <c r="T223" s="84"/>
      <c r="U223" s="106">
        <v>2030</v>
      </c>
      <c r="V223" s="107">
        <v>43404</v>
      </c>
      <c r="W223" s="108">
        <v>2031</v>
      </c>
      <c r="X223" s="108"/>
      <c r="Y223" s="108">
        <v>449703</v>
      </c>
      <c r="Z223" s="109" t="s">
        <v>991</v>
      </c>
      <c r="AA223" s="108" t="s">
        <v>1271</v>
      </c>
      <c r="AB223" s="108" t="s">
        <v>979</v>
      </c>
      <c r="AC223" s="108">
        <v>2012</v>
      </c>
      <c r="AD223" s="110">
        <v>730.4</v>
      </c>
      <c r="AE223" s="110"/>
      <c r="AF223" s="111">
        <v>43314</v>
      </c>
      <c r="AG223" s="111">
        <v>2387.5</v>
      </c>
      <c r="AH223" s="295"/>
      <c r="AI223" s="296"/>
      <c r="AJ223" s="79"/>
      <c r="AV223" s="79"/>
      <c r="AY223" s="79"/>
      <c r="AZ223" s="81"/>
    </row>
    <row r="224" spans="1:52" ht="21" x14ac:dyDescent="0.25">
      <c r="A224" s="112">
        <f t="shared" si="3"/>
        <v>219</v>
      </c>
      <c r="B224" s="113" t="s">
        <v>1361</v>
      </c>
      <c r="C224" s="112" t="s">
        <v>377</v>
      </c>
      <c r="D224" s="114" t="s">
        <v>793</v>
      </c>
      <c r="E224" s="115">
        <v>1576</v>
      </c>
      <c r="F224" s="116"/>
      <c r="G224" s="112" t="s">
        <v>963</v>
      </c>
      <c r="H224" s="115">
        <v>12.5</v>
      </c>
      <c r="I224" s="117">
        <v>2.2400000000000002</v>
      </c>
      <c r="J224" s="118">
        <v>36400</v>
      </c>
      <c r="K224" s="119" t="s">
        <v>974</v>
      </c>
      <c r="L224" s="118">
        <v>5500</v>
      </c>
      <c r="M224" s="118" t="s">
        <v>989</v>
      </c>
      <c r="N224" s="118" t="s">
        <v>989</v>
      </c>
      <c r="O224" s="118" t="s">
        <v>989</v>
      </c>
      <c r="P224" s="118">
        <v>41900</v>
      </c>
      <c r="Q224" s="116">
        <v>1</v>
      </c>
      <c r="R224" s="118">
        <v>41900</v>
      </c>
      <c r="S224" s="120">
        <v>47787</v>
      </c>
      <c r="T224" s="84"/>
      <c r="U224" s="106">
        <v>2030</v>
      </c>
      <c r="V224" s="107">
        <v>43404</v>
      </c>
      <c r="W224" s="108">
        <v>2031</v>
      </c>
      <c r="X224" s="108"/>
      <c r="Y224" s="108">
        <v>449704</v>
      </c>
      <c r="Z224" s="109" t="s">
        <v>991</v>
      </c>
      <c r="AA224" s="108" t="s">
        <v>1271</v>
      </c>
      <c r="AB224" s="108" t="s">
        <v>979</v>
      </c>
      <c r="AC224" s="108">
        <v>2012</v>
      </c>
      <c r="AD224" s="110">
        <v>729.11</v>
      </c>
      <c r="AE224" s="110"/>
      <c r="AF224" s="111">
        <v>43314</v>
      </c>
      <c r="AG224" s="111">
        <v>2387.5</v>
      </c>
      <c r="AH224" s="295"/>
      <c r="AI224" s="296"/>
      <c r="AJ224" s="79"/>
      <c r="AV224" s="79"/>
      <c r="AY224" s="79"/>
      <c r="AZ224" s="81"/>
    </row>
    <row r="225" spans="1:52" ht="21" x14ac:dyDescent="0.25">
      <c r="A225" s="112">
        <f t="shared" si="3"/>
        <v>220</v>
      </c>
      <c r="B225" s="113" t="s">
        <v>1361</v>
      </c>
      <c r="C225" s="112" t="s">
        <v>378</v>
      </c>
      <c r="D225" s="114" t="s">
        <v>794</v>
      </c>
      <c r="E225" s="115">
        <v>1950</v>
      </c>
      <c r="F225" s="116">
        <v>0</v>
      </c>
      <c r="G225" s="112" t="s">
        <v>963</v>
      </c>
      <c r="H225" s="115">
        <v>15</v>
      </c>
      <c r="I225" s="117" t="s">
        <v>968</v>
      </c>
      <c r="J225" s="118">
        <v>55300</v>
      </c>
      <c r="K225" s="119" t="s">
        <v>970</v>
      </c>
      <c r="L225" s="118">
        <v>5500</v>
      </c>
      <c r="M225" s="118" t="s">
        <v>989</v>
      </c>
      <c r="N225" s="118" t="s">
        <v>989</v>
      </c>
      <c r="O225" s="118" t="s">
        <v>989</v>
      </c>
      <c r="P225" s="118">
        <v>60800</v>
      </c>
      <c r="Q225" s="116">
        <v>1</v>
      </c>
      <c r="R225" s="118">
        <v>60800</v>
      </c>
      <c r="S225" s="120">
        <v>47756</v>
      </c>
      <c r="T225" s="84"/>
      <c r="U225" s="106"/>
      <c r="V225" s="107">
        <v>42643</v>
      </c>
      <c r="W225" s="108">
        <v>2031</v>
      </c>
      <c r="X225" s="108"/>
      <c r="Y225" s="108">
        <v>420833</v>
      </c>
      <c r="Z225" s="109" t="s">
        <v>991</v>
      </c>
      <c r="AA225" s="108" t="s">
        <v>1272</v>
      </c>
      <c r="AB225" s="108" t="s">
        <v>979</v>
      </c>
      <c r="AC225" s="108">
        <v>2010</v>
      </c>
      <c r="AD225" s="110">
        <v>729.23</v>
      </c>
      <c r="AE225" s="110"/>
      <c r="AF225" s="111">
        <v>43314</v>
      </c>
      <c r="AG225" s="111">
        <v>23875</v>
      </c>
      <c r="AH225" s="295"/>
      <c r="AI225" s="296"/>
      <c r="AJ225" s="79"/>
      <c r="AV225" s="79"/>
      <c r="AY225" s="79"/>
      <c r="AZ225" s="81"/>
    </row>
    <row r="226" spans="1:52" ht="15" x14ac:dyDescent="0.25">
      <c r="A226" s="112">
        <f t="shared" si="3"/>
        <v>221</v>
      </c>
      <c r="B226" s="113" t="s">
        <v>1361</v>
      </c>
      <c r="C226" s="112" t="s">
        <v>379</v>
      </c>
      <c r="D226" s="114" t="s">
        <v>795</v>
      </c>
      <c r="E226" s="115">
        <v>1697</v>
      </c>
      <c r="F226" s="116"/>
      <c r="G226" s="112" t="s">
        <v>963</v>
      </c>
      <c r="H226" s="115">
        <v>12.5</v>
      </c>
      <c r="I226" s="117">
        <v>2.48</v>
      </c>
      <c r="J226" s="118">
        <v>40900</v>
      </c>
      <c r="K226" s="119" t="s">
        <v>970</v>
      </c>
      <c r="L226" s="118">
        <v>5500</v>
      </c>
      <c r="M226" s="118" t="s">
        <v>989</v>
      </c>
      <c r="N226" s="118" t="s">
        <v>989</v>
      </c>
      <c r="O226" s="118" t="s">
        <v>989</v>
      </c>
      <c r="P226" s="118">
        <v>46400</v>
      </c>
      <c r="Q226" s="116">
        <v>1</v>
      </c>
      <c r="R226" s="118">
        <v>46400</v>
      </c>
      <c r="S226" s="120">
        <v>50553</v>
      </c>
      <c r="T226" s="84"/>
      <c r="U226" s="106"/>
      <c r="V226" s="107">
        <v>46170</v>
      </c>
      <c r="W226" s="108">
        <v>2039</v>
      </c>
      <c r="X226" s="108"/>
      <c r="Y226" s="108">
        <v>449844</v>
      </c>
      <c r="Z226" s="109" t="s">
        <v>991</v>
      </c>
      <c r="AA226" s="108" t="s">
        <v>1273</v>
      </c>
      <c r="AB226" s="108" t="s">
        <v>979</v>
      </c>
      <c r="AC226" s="108">
        <v>2012</v>
      </c>
      <c r="AD226" s="110">
        <v>736.25</v>
      </c>
      <c r="AE226" s="110">
        <v>1.5</v>
      </c>
      <c r="AF226" s="111">
        <v>43314</v>
      </c>
      <c r="AG226" s="111">
        <v>23875</v>
      </c>
      <c r="AH226" s="295"/>
      <c r="AI226" s="296"/>
      <c r="AJ226" s="79"/>
      <c r="AV226" s="79"/>
      <c r="AY226" s="79"/>
      <c r="AZ226" s="81"/>
    </row>
    <row r="227" spans="1:52" ht="21" x14ac:dyDescent="0.25">
      <c r="A227" s="112">
        <f t="shared" si="3"/>
        <v>222</v>
      </c>
      <c r="B227" s="113" t="s">
        <v>1361</v>
      </c>
      <c r="C227" s="112" t="s">
        <v>380</v>
      </c>
      <c r="D227" s="114" t="s">
        <v>772</v>
      </c>
      <c r="E227" s="115">
        <v>1605</v>
      </c>
      <c r="F227" s="116"/>
      <c r="G227" s="112" t="s">
        <v>963</v>
      </c>
      <c r="H227" s="115">
        <v>12.8</v>
      </c>
      <c r="I227" s="117">
        <v>2.0499999999999998</v>
      </c>
      <c r="J227" s="118">
        <v>35200</v>
      </c>
      <c r="K227" s="119" t="s">
        <v>970</v>
      </c>
      <c r="L227" s="118">
        <v>5500</v>
      </c>
      <c r="M227" s="118" t="s">
        <v>989</v>
      </c>
      <c r="N227" s="118" t="s">
        <v>989</v>
      </c>
      <c r="O227" s="118" t="s">
        <v>989</v>
      </c>
      <c r="P227" s="118">
        <v>40700</v>
      </c>
      <c r="Q227" s="116">
        <v>1</v>
      </c>
      <c r="R227" s="118">
        <v>40700</v>
      </c>
      <c r="S227" s="120">
        <v>47026</v>
      </c>
      <c r="T227" s="84"/>
      <c r="U227" s="106">
        <v>2028</v>
      </c>
      <c r="V227" s="107">
        <v>42643</v>
      </c>
      <c r="W227" s="108">
        <v>2029</v>
      </c>
      <c r="X227" s="108"/>
      <c r="Y227" s="108">
        <v>447034</v>
      </c>
      <c r="Z227" s="109" t="s">
        <v>991</v>
      </c>
      <c r="AA227" s="108" t="s">
        <v>1272</v>
      </c>
      <c r="AB227" s="108" t="s">
        <v>979</v>
      </c>
      <c r="AC227" s="108">
        <v>2012</v>
      </c>
      <c r="AD227" s="110">
        <v>730.56</v>
      </c>
      <c r="AE227" s="110"/>
      <c r="AF227" s="111">
        <v>43314</v>
      </c>
      <c r="AG227" s="111">
        <v>2387.5</v>
      </c>
      <c r="AH227" s="295"/>
      <c r="AI227" s="296"/>
      <c r="AJ227" s="79"/>
      <c r="AV227" s="79"/>
      <c r="AY227" s="79"/>
      <c r="AZ227" s="81"/>
    </row>
    <row r="228" spans="1:52" ht="15" x14ac:dyDescent="0.25">
      <c r="A228" s="112">
        <f t="shared" si="3"/>
        <v>223</v>
      </c>
      <c r="B228" s="113" t="s">
        <v>1361</v>
      </c>
      <c r="C228" s="112" t="s">
        <v>381</v>
      </c>
      <c r="D228" s="114" t="s">
        <v>796</v>
      </c>
      <c r="E228" s="115">
        <v>1550</v>
      </c>
      <c r="F228" s="116"/>
      <c r="G228" s="112" t="s">
        <v>963</v>
      </c>
      <c r="H228" s="115">
        <v>12.4</v>
      </c>
      <c r="I228" s="117">
        <v>2.14</v>
      </c>
      <c r="J228" s="118">
        <v>35200</v>
      </c>
      <c r="K228" s="119" t="s">
        <v>970</v>
      </c>
      <c r="L228" s="118">
        <v>5500</v>
      </c>
      <c r="M228" s="118" t="s">
        <v>989</v>
      </c>
      <c r="N228" s="118" t="s">
        <v>989</v>
      </c>
      <c r="O228" s="118" t="s">
        <v>989</v>
      </c>
      <c r="P228" s="118">
        <v>40700</v>
      </c>
      <c r="Q228" s="116">
        <v>1</v>
      </c>
      <c r="R228" s="118">
        <v>40700</v>
      </c>
      <c r="S228" s="120">
        <v>49984</v>
      </c>
      <c r="T228" s="84"/>
      <c r="U228" s="106"/>
      <c r="V228" s="107">
        <v>45601</v>
      </c>
      <c r="W228" s="108">
        <v>2037</v>
      </c>
      <c r="X228" s="108"/>
      <c r="Y228" s="108">
        <v>449845</v>
      </c>
      <c r="Z228" s="109" t="s">
        <v>991</v>
      </c>
      <c r="AA228" s="108" t="s">
        <v>1273</v>
      </c>
      <c r="AB228" s="108" t="s">
        <v>979</v>
      </c>
      <c r="AC228" s="108">
        <v>2013</v>
      </c>
      <c r="AD228" s="110">
        <v>732.58</v>
      </c>
      <c r="AE228" s="110">
        <v>0.38</v>
      </c>
      <c r="AF228" s="111">
        <v>43314</v>
      </c>
      <c r="AG228" s="111">
        <v>2387.5</v>
      </c>
      <c r="AH228" s="295"/>
      <c r="AI228" s="296"/>
      <c r="AJ228" s="79"/>
      <c r="AV228" s="79"/>
      <c r="AY228" s="79"/>
      <c r="AZ228" s="81"/>
    </row>
    <row r="229" spans="1:52" ht="15" x14ac:dyDescent="0.25">
      <c r="A229" s="112">
        <f t="shared" si="3"/>
        <v>224</v>
      </c>
      <c r="B229" s="113" t="s">
        <v>1361</v>
      </c>
      <c r="C229" s="112" t="s">
        <v>382</v>
      </c>
      <c r="D229" s="114" t="s">
        <v>797</v>
      </c>
      <c r="E229" s="115">
        <v>1593.5</v>
      </c>
      <c r="F229" s="116"/>
      <c r="G229" s="112" t="s">
        <v>963</v>
      </c>
      <c r="H229" s="115">
        <v>12.4</v>
      </c>
      <c r="I229" s="117">
        <v>2.1800000000000002</v>
      </c>
      <c r="J229" s="118">
        <v>36400</v>
      </c>
      <c r="K229" s="119" t="s">
        <v>970</v>
      </c>
      <c r="L229" s="118">
        <v>5500</v>
      </c>
      <c r="M229" s="118" t="s">
        <v>989</v>
      </c>
      <c r="N229" s="118" t="s">
        <v>989</v>
      </c>
      <c r="O229" s="118" t="s">
        <v>989</v>
      </c>
      <c r="P229" s="118">
        <v>41900</v>
      </c>
      <c r="Q229" s="116">
        <v>1</v>
      </c>
      <c r="R229" s="118">
        <v>41900</v>
      </c>
      <c r="S229" s="120">
        <v>50553</v>
      </c>
      <c r="T229" s="84"/>
      <c r="U229" s="106"/>
      <c r="V229" s="107">
        <v>46170</v>
      </c>
      <c r="W229" s="108">
        <v>2039</v>
      </c>
      <c r="X229" s="108"/>
      <c r="Y229" s="108">
        <v>449875</v>
      </c>
      <c r="Z229" s="109" t="s">
        <v>991</v>
      </c>
      <c r="AA229" s="108" t="s">
        <v>1273</v>
      </c>
      <c r="AB229" s="108" t="s">
        <v>979</v>
      </c>
      <c r="AC229" s="108">
        <v>2013</v>
      </c>
      <c r="AD229" s="110">
        <v>732.68</v>
      </c>
      <c r="AE229" s="110">
        <v>1.1000000000000001</v>
      </c>
      <c r="AF229" s="111">
        <v>43314</v>
      </c>
      <c r="AG229" s="111">
        <v>2387.5</v>
      </c>
      <c r="AH229" s="295"/>
      <c r="AI229" s="296"/>
      <c r="AJ229" s="79"/>
      <c r="AV229" s="79"/>
      <c r="AY229" s="79"/>
      <c r="AZ229" s="81"/>
    </row>
    <row r="230" spans="1:52" ht="21" x14ac:dyDescent="0.25">
      <c r="A230" s="112">
        <f t="shared" si="3"/>
        <v>225</v>
      </c>
      <c r="B230" s="113" t="s">
        <v>1361</v>
      </c>
      <c r="C230" s="112" t="s">
        <v>383</v>
      </c>
      <c r="D230" s="114" t="s">
        <v>798</v>
      </c>
      <c r="E230" s="115">
        <v>1429</v>
      </c>
      <c r="F230" s="116"/>
      <c r="G230" s="112" t="s">
        <v>963</v>
      </c>
      <c r="H230" s="115">
        <v>12.5</v>
      </c>
      <c r="I230" s="117">
        <v>2.12</v>
      </c>
      <c r="J230" s="118">
        <v>35200</v>
      </c>
      <c r="K230" s="119" t="s">
        <v>974</v>
      </c>
      <c r="L230" s="118">
        <v>20500</v>
      </c>
      <c r="M230" s="118">
        <v>0</v>
      </c>
      <c r="N230" s="118">
        <v>0</v>
      </c>
      <c r="O230" s="118">
        <v>35800</v>
      </c>
      <c r="P230" s="118">
        <v>91500</v>
      </c>
      <c r="Q230" s="116">
        <v>1</v>
      </c>
      <c r="R230" s="118">
        <v>91500</v>
      </c>
      <c r="S230" s="120">
        <v>47787</v>
      </c>
      <c r="T230" s="84"/>
      <c r="U230" s="106">
        <v>2030</v>
      </c>
      <c r="V230" s="107">
        <v>43404</v>
      </c>
      <c r="W230" s="108">
        <v>2031</v>
      </c>
      <c r="X230" s="108">
        <v>2040</v>
      </c>
      <c r="Y230" s="108">
        <v>449702</v>
      </c>
      <c r="Z230" s="109" t="s">
        <v>991</v>
      </c>
      <c r="AA230" s="108" t="s">
        <v>1271</v>
      </c>
      <c r="AB230" s="108" t="s">
        <v>979</v>
      </c>
      <c r="AC230" s="108">
        <v>2012</v>
      </c>
      <c r="AD230" s="110">
        <v>731.05</v>
      </c>
      <c r="AE230" s="110"/>
      <c r="AF230" s="111">
        <v>43314</v>
      </c>
      <c r="AG230" s="111">
        <v>23875</v>
      </c>
      <c r="AH230" s="295"/>
      <c r="AI230" s="296"/>
      <c r="AJ230" s="79"/>
      <c r="AK230" s="79"/>
      <c r="AL230" s="79"/>
      <c r="AM230" s="79"/>
      <c r="AV230" s="79"/>
      <c r="AY230" s="79"/>
      <c r="AZ230" s="81"/>
    </row>
    <row r="231" spans="1:52" ht="21" x14ac:dyDescent="0.25">
      <c r="A231" s="112">
        <f t="shared" si="3"/>
        <v>226</v>
      </c>
      <c r="B231" s="113" t="s">
        <v>1361</v>
      </c>
      <c r="C231" s="112" t="s">
        <v>384</v>
      </c>
      <c r="D231" s="114" t="s">
        <v>799</v>
      </c>
      <c r="E231" s="115">
        <v>704.5</v>
      </c>
      <c r="F231" s="116">
        <v>0</v>
      </c>
      <c r="G231" s="112" t="s">
        <v>963</v>
      </c>
      <c r="H231" s="115">
        <v>21.3</v>
      </c>
      <c r="I231" s="117">
        <v>1.59</v>
      </c>
      <c r="J231" s="118">
        <v>29800</v>
      </c>
      <c r="K231" s="119" t="s">
        <v>977</v>
      </c>
      <c r="L231" s="118">
        <v>5500</v>
      </c>
      <c r="M231" s="118" t="s">
        <v>989</v>
      </c>
      <c r="N231" s="118" t="s">
        <v>989</v>
      </c>
      <c r="O231" s="118" t="s">
        <v>989</v>
      </c>
      <c r="P231" s="118">
        <v>35300</v>
      </c>
      <c r="Q231" s="116">
        <v>1</v>
      </c>
      <c r="R231" s="118">
        <v>35300</v>
      </c>
      <c r="S231" s="120">
        <v>45991</v>
      </c>
      <c r="T231" s="84"/>
      <c r="U231" s="106">
        <v>2025</v>
      </c>
      <c r="V231" s="107">
        <v>41608</v>
      </c>
      <c r="W231" s="108">
        <v>2026</v>
      </c>
      <c r="X231" s="108"/>
      <c r="Y231" s="108">
        <v>305077</v>
      </c>
      <c r="Z231" s="109" t="s">
        <v>991</v>
      </c>
      <c r="AA231" s="108" t="s">
        <v>1274</v>
      </c>
      <c r="AB231" s="108" t="s">
        <v>979</v>
      </c>
      <c r="AC231" s="108">
        <v>2004</v>
      </c>
      <c r="AD231" s="110">
        <v>704.5</v>
      </c>
      <c r="AE231" s="110"/>
      <c r="AF231" s="111">
        <v>30665</v>
      </c>
      <c r="AG231" s="111">
        <v>23875</v>
      </c>
      <c r="AH231" s="295"/>
      <c r="AI231" s="296"/>
      <c r="AJ231" s="79"/>
      <c r="AV231" s="79"/>
      <c r="AY231" s="79"/>
      <c r="AZ231" s="81"/>
    </row>
    <row r="232" spans="1:52" ht="15" x14ac:dyDescent="0.25">
      <c r="A232" s="112">
        <f t="shared" si="3"/>
        <v>227</v>
      </c>
      <c r="B232" s="113" t="s">
        <v>1361</v>
      </c>
      <c r="C232" s="112" t="s">
        <v>385</v>
      </c>
      <c r="D232" s="114" t="s">
        <v>800</v>
      </c>
      <c r="E232" s="115">
        <v>1583</v>
      </c>
      <c r="F232" s="116"/>
      <c r="G232" s="112" t="s">
        <v>963</v>
      </c>
      <c r="H232" s="115">
        <v>12.9</v>
      </c>
      <c r="I232" s="117">
        <v>2.12</v>
      </c>
      <c r="J232" s="118">
        <v>35200</v>
      </c>
      <c r="K232" s="119" t="s">
        <v>970</v>
      </c>
      <c r="L232" s="118">
        <v>5500</v>
      </c>
      <c r="M232" s="118" t="s">
        <v>989</v>
      </c>
      <c r="N232" s="118" t="s">
        <v>989</v>
      </c>
      <c r="O232" s="118" t="s">
        <v>989</v>
      </c>
      <c r="P232" s="118">
        <v>40700</v>
      </c>
      <c r="Q232" s="116">
        <v>1</v>
      </c>
      <c r="R232" s="118">
        <v>40700</v>
      </c>
      <c r="S232" s="120">
        <v>50007</v>
      </c>
      <c r="T232" s="84"/>
      <c r="U232" s="106"/>
      <c r="V232" s="107">
        <v>45624</v>
      </c>
      <c r="W232" s="108">
        <v>2037</v>
      </c>
      <c r="X232" s="108"/>
      <c r="Y232" s="108">
        <v>447035</v>
      </c>
      <c r="Z232" s="109" t="s">
        <v>991</v>
      </c>
      <c r="AA232" s="108" t="s">
        <v>1272</v>
      </c>
      <c r="AB232" s="108" t="s">
        <v>979</v>
      </c>
      <c r="AC232" s="108">
        <v>2012</v>
      </c>
      <c r="AD232" s="110">
        <v>729.07</v>
      </c>
      <c r="AE232" s="110">
        <v>0.9</v>
      </c>
      <c r="AF232" s="111">
        <v>43314</v>
      </c>
      <c r="AG232" s="111">
        <v>2387.5</v>
      </c>
      <c r="AH232" s="295"/>
      <c r="AI232" s="296"/>
      <c r="AJ232" s="79"/>
      <c r="AV232" s="79"/>
      <c r="AY232" s="79"/>
      <c r="AZ232" s="81"/>
    </row>
    <row r="233" spans="1:52" ht="21" x14ac:dyDescent="0.25">
      <c r="A233" s="112">
        <f t="shared" si="3"/>
        <v>228</v>
      </c>
      <c r="B233" s="113" t="s">
        <v>1361</v>
      </c>
      <c r="C233" s="112" t="s">
        <v>386</v>
      </c>
      <c r="D233" s="114" t="s">
        <v>788</v>
      </c>
      <c r="E233" s="115">
        <v>1568</v>
      </c>
      <c r="F233" s="116"/>
      <c r="G233" s="112" t="s">
        <v>963</v>
      </c>
      <c r="H233" s="115">
        <v>12.8</v>
      </c>
      <c r="I233" s="117">
        <v>2.16</v>
      </c>
      <c r="J233" s="118">
        <v>36400</v>
      </c>
      <c r="K233" s="119" t="s">
        <v>970</v>
      </c>
      <c r="L233" s="118">
        <v>5500</v>
      </c>
      <c r="M233" s="118" t="s">
        <v>989</v>
      </c>
      <c r="N233" s="118" t="s">
        <v>989</v>
      </c>
      <c r="O233" s="118" t="s">
        <v>989</v>
      </c>
      <c r="P233" s="118">
        <v>41900</v>
      </c>
      <c r="Q233" s="116">
        <v>1</v>
      </c>
      <c r="R233" s="118">
        <v>41900</v>
      </c>
      <c r="S233" s="120">
        <v>47422</v>
      </c>
      <c r="T233" s="84"/>
      <c r="U233" s="106">
        <v>2029</v>
      </c>
      <c r="V233" s="107">
        <v>43039</v>
      </c>
      <c r="W233" s="108">
        <v>2030</v>
      </c>
      <c r="X233" s="108"/>
      <c r="Y233" s="108">
        <v>447036</v>
      </c>
      <c r="Z233" s="109" t="s">
        <v>991</v>
      </c>
      <c r="AA233" s="108" t="s">
        <v>1272</v>
      </c>
      <c r="AB233" s="108" t="s">
        <v>979</v>
      </c>
      <c r="AC233" s="108">
        <v>2012</v>
      </c>
      <c r="AD233" s="110">
        <v>730.7</v>
      </c>
      <c r="AE233" s="110"/>
      <c r="AF233" s="111">
        <v>43314</v>
      </c>
      <c r="AG233" s="111">
        <v>2387.5</v>
      </c>
      <c r="AH233" s="295"/>
      <c r="AI233" s="296"/>
      <c r="AJ233" s="79"/>
      <c r="AV233" s="79"/>
      <c r="AY233" s="79"/>
      <c r="AZ233" s="81"/>
    </row>
    <row r="234" spans="1:52" ht="15" x14ac:dyDescent="0.25">
      <c r="A234" s="112">
        <f t="shared" si="3"/>
        <v>229</v>
      </c>
      <c r="B234" s="113" t="s">
        <v>1361</v>
      </c>
      <c r="C234" s="112" t="s">
        <v>387</v>
      </c>
      <c r="D234" s="114" t="s">
        <v>801</v>
      </c>
      <c r="E234" s="115">
        <v>1687</v>
      </c>
      <c r="F234" s="116"/>
      <c r="G234" s="112" t="s">
        <v>963</v>
      </c>
      <c r="H234" s="115">
        <v>12.4</v>
      </c>
      <c r="I234" s="117">
        <v>2.41</v>
      </c>
      <c r="J234" s="118">
        <v>39300</v>
      </c>
      <c r="K234" s="119" t="s">
        <v>970</v>
      </c>
      <c r="L234" s="118">
        <v>20500</v>
      </c>
      <c r="M234" s="118">
        <v>0</v>
      </c>
      <c r="N234" s="118">
        <v>0</v>
      </c>
      <c r="O234" s="118">
        <v>38200</v>
      </c>
      <c r="P234" s="118">
        <v>98000</v>
      </c>
      <c r="Q234" s="116">
        <v>1</v>
      </c>
      <c r="R234" s="118">
        <v>98000</v>
      </c>
      <c r="S234" s="120">
        <v>51058</v>
      </c>
      <c r="T234" s="84"/>
      <c r="U234" s="106"/>
      <c r="V234" s="107">
        <v>46675</v>
      </c>
      <c r="W234" s="108">
        <v>2040</v>
      </c>
      <c r="X234" s="108">
        <v>2049</v>
      </c>
      <c r="Y234" s="108">
        <v>449846</v>
      </c>
      <c r="Z234" s="109" t="s">
        <v>991</v>
      </c>
      <c r="AA234" s="108" t="s">
        <v>1273</v>
      </c>
      <c r="AB234" s="108" t="s">
        <v>979</v>
      </c>
      <c r="AC234" s="108">
        <v>2013</v>
      </c>
      <c r="AD234" s="110">
        <v>730.78</v>
      </c>
      <c r="AE234" s="110">
        <v>1.6</v>
      </c>
      <c r="AF234" s="111">
        <v>43314</v>
      </c>
      <c r="AG234" s="111">
        <v>2387.5</v>
      </c>
      <c r="AH234" s="295"/>
      <c r="AI234" s="296"/>
      <c r="AJ234" s="79"/>
      <c r="AK234" s="79"/>
      <c r="AL234" s="79"/>
      <c r="AM234" s="79"/>
      <c r="AV234" s="79"/>
      <c r="AY234" s="79"/>
      <c r="AZ234" s="81"/>
    </row>
    <row r="235" spans="1:52" ht="21" x14ac:dyDescent="0.25">
      <c r="A235" s="112">
        <f t="shared" si="3"/>
        <v>230</v>
      </c>
      <c r="B235" s="113" t="s">
        <v>1361</v>
      </c>
      <c r="C235" s="112" t="s">
        <v>388</v>
      </c>
      <c r="D235" s="114" t="s">
        <v>802</v>
      </c>
      <c r="E235" s="115">
        <v>1525</v>
      </c>
      <c r="F235" s="116">
        <v>0</v>
      </c>
      <c r="G235" s="112" t="s">
        <v>963</v>
      </c>
      <c r="H235" s="115">
        <v>12.5</v>
      </c>
      <c r="I235" s="117">
        <v>2.2799999999999998</v>
      </c>
      <c r="J235" s="118">
        <v>37900</v>
      </c>
      <c r="K235" s="119" t="s">
        <v>977</v>
      </c>
      <c r="L235" s="118">
        <v>5500</v>
      </c>
      <c r="M235" s="118" t="s">
        <v>989</v>
      </c>
      <c r="N235" s="118" t="s">
        <v>989</v>
      </c>
      <c r="O235" s="118" t="s">
        <v>989</v>
      </c>
      <c r="P235" s="118">
        <v>43400</v>
      </c>
      <c r="Q235" s="116">
        <v>1</v>
      </c>
      <c r="R235" s="118">
        <v>43400</v>
      </c>
      <c r="S235" s="120">
        <v>46630</v>
      </c>
      <c r="T235" s="84"/>
      <c r="U235" s="106">
        <v>2027</v>
      </c>
      <c r="V235" s="107">
        <v>42247</v>
      </c>
      <c r="W235" s="108">
        <v>2028</v>
      </c>
      <c r="X235" s="108"/>
      <c r="Y235" s="108">
        <v>449593</v>
      </c>
      <c r="Z235" s="109" t="s">
        <v>991</v>
      </c>
      <c r="AA235" s="108" t="s">
        <v>1274</v>
      </c>
      <c r="AB235" s="108" t="s">
        <v>979</v>
      </c>
      <c r="AC235" s="108">
        <v>2012</v>
      </c>
      <c r="AD235" s="110">
        <v>732.29</v>
      </c>
      <c r="AE235" s="110"/>
      <c r="AF235" s="111">
        <v>43314</v>
      </c>
      <c r="AG235" s="111">
        <v>2387.5</v>
      </c>
      <c r="AH235" s="295"/>
      <c r="AI235" s="296"/>
      <c r="AJ235" s="79"/>
      <c r="AV235" s="79"/>
      <c r="AY235" s="79"/>
      <c r="AZ235" s="81"/>
    </row>
    <row r="236" spans="1:52" ht="21" x14ac:dyDescent="0.25">
      <c r="A236" s="112">
        <f t="shared" si="3"/>
        <v>231</v>
      </c>
      <c r="B236" s="113" t="s">
        <v>1361</v>
      </c>
      <c r="C236" s="112" t="s">
        <v>389</v>
      </c>
      <c r="D236" s="114" t="s">
        <v>803</v>
      </c>
      <c r="E236" s="115">
        <v>1614.5</v>
      </c>
      <c r="F236" s="116">
        <v>0</v>
      </c>
      <c r="G236" s="112" t="s">
        <v>963</v>
      </c>
      <c r="H236" s="115">
        <v>12.6</v>
      </c>
      <c r="I236" s="117">
        <v>2.4900000000000002</v>
      </c>
      <c r="J236" s="118">
        <v>40900</v>
      </c>
      <c r="K236" s="119" t="s">
        <v>977</v>
      </c>
      <c r="L236" s="118">
        <v>20500</v>
      </c>
      <c r="M236" s="118">
        <v>0</v>
      </c>
      <c r="N236" s="118">
        <v>0</v>
      </c>
      <c r="O236" s="118">
        <v>46800</v>
      </c>
      <c r="P236" s="118">
        <v>108200</v>
      </c>
      <c r="Q236" s="116">
        <v>1</v>
      </c>
      <c r="R236" s="118">
        <v>108200</v>
      </c>
      <c r="S236" s="120">
        <v>47299</v>
      </c>
      <c r="T236" s="84"/>
      <c r="U236" s="106">
        <v>2029</v>
      </c>
      <c r="V236" s="107">
        <v>42916</v>
      </c>
      <c r="W236" s="108">
        <v>2030</v>
      </c>
      <c r="X236" s="108">
        <v>2039</v>
      </c>
      <c r="Y236" s="108">
        <v>449592</v>
      </c>
      <c r="Z236" s="109" t="s">
        <v>991</v>
      </c>
      <c r="AA236" s="108" t="s">
        <v>1274</v>
      </c>
      <c r="AB236" s="108" t="s">
        <v>979</v>
      </c>
      <c r="AC236" s="108">
        <v>2012</v>
      </c>
      <c r="AD236" s="110">
        <v>733.29</v>
      </c>
      <c r="AE236" s="110"/>
      <c r="AF236" s="111">
        <v>43314</v>
      </c>
      <c r="AG236" s="111">
        <v>2387.5</v>
      </c>
      <c r="AH236" s="295"/>
      <c r="AI236" s="296"/>
      <c r="AJ236" s="79"/>
      <c r="AK236" s="79"/>
      <c r="AL236" s="79"/>
      <c r="AM236" s="79"/>
      <c r="AV236" s="79"/>
      <c r="AY236" s="79"/>
      <c r="AZ236" s="81"/>
    </row>
    <row r="237" spans="1:52" ht="21" x14ac:dyDescent="0.25">
      <c r="A237" s="112">
        <f t="shared" si="3"/>
        <v>232</v>
      </c>
      <c r="B237" s="113" t="s">
        <v>1361</v>
      </c>
      <c r="C237" s="112" t="s">
        <v>390</v>
      </c>
      <c r="D237" s="114" t="s">
        <v>794</v>
      </c>
      <c r="E237" s="115">
        <v>1906</v>
      </c>
      <c r="F237" s="116">
        <v>0</v>
      </c>
      <c r="G237" s="112" t="s">
        <v>963</v>
      </c>
      <c r="H237" s="115">
        <v>15</v>
      </c>
      <c r="I237" s="117" t="s">
        <v>968</v>
      </c>
      <c r="J237" s="118">
        <v>55300</v>
      </c>
      <c r="K237" s="119" t="s">
        <v>970</v>
      </c>
      <c r="L237" s="118">
        <v>5500</v>
      </c>
      <c r="M237" s="118" t="s">
        <v>989</v>
      </c>
      <c r="N237" s="118" t="s">
        <v>989</v>
      </c>
      <c r="O237" s="118" t="s">
        <v>989</v>
      </c>
      <c r="P237" s="118">
        <v>60800</v>
      </c>
      <c r="Q237" s="116">
        <v>1</v>
      </c>
      <c r="R237" s="118">
        <v>60800</v>
      </c>
      <c r="S237" s="120">
        <v>47542</v>
      </c>
      <c r="T237" s="84"/>
      <c r="U237" s="106"/>
      <c r="V237" s="107">
        <v>42429</v>
      </c>
      <c r="W237" s="108">
        <v>2031</v>
      </c>
      <c r="X237" s="108"/>
      <c r="Y237" s="108">
        <v>420834</v>
      </c>
      <c r="Z237" s="109" t="s">
        <v>991</v>
      </c>
      <c r="AA237" s="108" t="s">
        <v>1272</v>
      </c>
      <c r="AB237" s="108" t="s">
        <v>979</v>
      </c>
      <c r="AC237" s="108">
        <v>2010</v>
      </c>
      <c r="AD237" s="110">
        <v>723.46</v>
      </c>
      <c r="AE237" s="110"/>
      <c r="AF237" s="111">
        <v>43314</v>
      </c>
      <c r="AG237" s="111">
        <v>2387.5</v>
      </c>
      <c r="AH237" s="295"/>
      <c r="AI237" s="296"/>
      <c r="AJ237" s="79"/>
      <c r="AV237" s="79"/>
      <c r="AY237" s="79"/>
      <c r="AZ237" s="81"/>
    </row>
    <row r="238" spans="1:52" ht="15" x14ac:dyDescent="0.25">
      <c r="A238" s="112">
        <f t="shared" si="3"/>
        <v>233</v>
      </c>
      <c r="B238" s="113" t="s">
        <v>1361</v>
      </c>
      <c r="C238" s="112" t="s">
        <v>391</v>
      </c>
      <c r="D238" s="114" t="s">
        <v>804</v>
      </c>
      <c r="E238" s="115">
        <v>1494</v>
      </c>
      <c r="F238" s="116"/>
      <c r="G238" s="112" t="s">
        <v>963</v>
      </c>
      <c r="H238" s="115">
        <v>12.9</v>
      </c>
      <c r="I238" s="117">
        <v>2.11</v>
      </c>
      <c r="J238" s="118">
        <v>35200</v>
      </c>
      <c r="K238" s="119" t="s">
        <v>970</v>
      </c>
      <c r="L238" s="118">
        <v>20500</v>
      </c>
      <c r="M238" s="118">
        <v>0</v>
      </c>
      <c r="N238" s="118">
        <v>0</v>
      </c>
      <c r="O238" s="118">
        <v>43200</v>
      </c>
      <c r="P238" s="118">
        <v>98900</v>
      </c>
      <c r="Q238" s="116">
        <v>1</v>
      </c>
      <c r="R238" s="118">
        <v>98900</v>
      </c>
      <c r="S238" s="120">
        <v>52911</v>
      </c>
      <c r="T238" s="84"/>
      <c r="U238" s="106"/>
      <c r="V238" s="107">
        <v>48528</v>
      </c>
      <c r="W238" s="108">
        <v>2045</v>
      </c>
      <c r="X238" s="108">
        <v>2054</v>
      </c>
      <c r="Y238" s="108">
        <v>447038</v>
      </c>
      <c r="Z238" s="109" t="s">
        <v>991</v>
      </c>
      <c r="AA238" s="108" t="s">
        <v>1272</v>
      </c>
      <c r="AB238" s="108" t="s">
        <v>979</v>
      </c>
      <c r="AC238" s="108">
        <v>2012</v>
      </c>
      <c r="AD238" s="110">
        <v>724.67</v>
      </c>
      <c r="AE238" s="110">
        <v>3.7</v>
      </c>
      <c r="AF238" s="111">
        <v>43314</v>
      </c>
      <c r="AG238" s="111">
        <v>2387.5</v>
      </c>
      <c r="AH238" s="295"/>
      <c r="AI238" s="296"/>
      <c r="AJ238" s="79"/>
      <c r="AK238" s="79"/>
      <c r="AL238" s="79"/>
      <c r="AM238" s="79"/>
      <c r="AV238" s="79"/>
      <c r="AY238" s="79"/>
      <c r="AZ238" s="81"/>
    </row>
    <row r="239" spans="1:52" ht="21" x14ac:dyDescent="0.25">
      <c r="A239" s="112">
        <f t="shared" si="3"/>
        <v>234</v>
      </c>
      <c r="B239" s="113" t="s">
        <v>1361</v>
      </c>
      <c r="C239" s="112" t="s">
        <v>392</v>
      </c>
      <c r="D239" s="114" t="s">
        <v>592</v>
      </c>
      <c r="E239" s="115">
        <v>1467</v>
      </c>
      <c r="F239" s="116">
        <v>0</v>
      </c>
      <c r="G239" s="112" t="s">
        <v>963</v>
      </c>
      <c r="H239" s="115">
        <v>13.1</v>
      </c>
      <c r="I239" s="117">
        <v>2.09</v>
      </c>
      <c r="J239" s="118">
        <v>35200</v>
      </c>
      <c r="K239" s="119" t="s">
        <v>974</v>
      </c>
      <c r="L239" s="118">
        <v>5500</v>
      </c>
      <c r="M239" s="118" t="s">
        <v>989</v>
      </c>
      <c r="N239" s="118" t="s">
        <v>989</v>
      </c>
      <c r="O239" s="118" t="s">
        <v>989</v>
      </c>
      <c r="P239" s="118">
        <v>40700</v>
      </c>
      <c r="Q239" s="116">
        <v>1</v>
      </c>
      <c r="R239" s="118">
        <v>40700</v>
      </c>
      <c r="S239" s="120">
        <v>47057</v>
      </c>
      <c r="T239" s="84"/>
      <c r="U239" s="106">
        <v>2028</v>
      </c>
      <c r="V239" s="107">
        <v>42674</v>
      </c>
      <c r="W239" s="108">
        <v>2029</v>
      </c>
      <c r="X239" s="108"/>
      <c r="Y239" s="108">
        <v>445072</v>
      </c>
      <c r="Z239" s="109" t="s">
        <v>991</v>
      </c>
      <c r="AA239" s="108" t="s">
        <v>1275</v>
      </c>
      <c r="AB239" s="108" t="s">
        <v>979</v>
      </c>
      <c r="AC239" s="108">
        <v>2012</v>
      </c>
      <c r="AD239" s="110">
        <v>713.46</v>
      </c>
      <c r="AE239" s="110"/>
      <c r="AF239" s="111">
        <v>43314</v>
      </c>
      <c r="AG239" s="111">
        <v>2387.5</v>
      </c>
      <c r="AH239" s="295"/>
      <c r="AI239" s="296"/>
      <c r="AJ239" s="79"/>
      <c r="AV239" s="79"/>
      <c r="AY239" s="79"/>
      <c r="AZ239" s="81"/>
    </row>
    <row r="240" spans="1:52" ht="21" x14ac:dyDescent="0.25">
      <c r="A240" s="112">
        <f t="shared" si="3"/>
        <v>235</v>
      </c>
      <c r="B240" s="113" t="s">
        <v>1361</v>
      </c>
      <c r="C240" s="112" t="s">
        <v>393</v>
      </c>
      <c r="D240" s="114" t="s">
        <v>805</v>
      </c>
      <c r="E240" s="115">
        <v>1477</v>
      </c>
      <c r="F240" s="116"/>
      <c r="G240" s="112" t="s">
        <v>963</v>
      </c>
      <c r="H240" s="115">
        <v>14.9</v>
      </c>
      <c r="I240" s="117">
        <v>2.2200000000000002</v>
      </c>
      <c r="J240" s="118">
        <v>36400</v>
      </c>
      <c r="K240" s="119" t="s">
        <v>974</v>
      </c>
      <c r="L240" s="118">
        <v>5500</v>
      </c>
      <c r="M240" s="118" t="s">
        <v>989</v>
      </c>
      <c r="N240" s="118" t="s">
        <v>989</v>
      </c>
      <c r="O240" s="118" t="s">
        <v>989</v>
      </c>
      <c r="P240" s="118">
        <v>41900</v>
      </c>
      <c r="Q240" s="116">
        <v>1</v>
      </c>
      <c r="R240" s="118">
        <v>41900</v>
      </c>
      <c r="S240" s="120">
        <v>47299</v>
      </c>
      <c r="T240" s="84"/>
      <c r="U240" s="106">
        <v>2029</v>
      </c>
      <c r="V240" s="107">
        <v>42916</v>
      </c>
      <c r="W240" s="108">
        <v>2030</v>
      </c>
      <c r="X240" s="108"/>
      <c r="Y240" s="108">
        <v>421609</v>
      </c>
      <c r="Z240" s="109" t="s">
        <v>991</v>
      </c>
      <c r="AA240" s="108" t="s">
        <v>1275</v>
      </c>
      <c r="AB240" s="108" t="s">
        <v>979</v>
      </c>
      <c r="AC240" s="108">
        <v>2010</v>
      </c>
      <c r="AD240" s="110">
        <v>708.1</v>
      </c>
      <c r="AE240" s="110"/>
      <c r="AF240" s="111">
        <v>43314</v>
      </c>
      <c r="AG240" s="111">
        <v>2387.5</v>
      </c>
      <c r="AH240" s="295"/>
      <c r="AI240" s="296"/>
      <c r="AJ240" s="79"/>
      <c r="AV240" s="79"/>
      <c r="AY240" s="79"/>
      <c r="AZ240" s="81"/>
    </row>
    <row r="241" spans="1:52" ht="21" x14ac:dyDescent="0.25">
      <c r="A241" s="112">
        <f t="shared" si="3"/>
        <v>236</v>
      </c>
      <c r="B241" s="113" t="s">
        <v>1361</v>
      </c>
      <c r="C241" s="112" t="s">
        <v>394</v>
      </c>
      <c r="D241" s="114" t="s">
        <v>742</v>
      </c>
      <c r="E241" s="115">
        <v>1493</v>
      </c>
      <c r="F241" s="116">
        <v>0</v>
      </c>
      <c r="G241" s="112" t="s">
        <v>963</v>
      </c>
      <c r="H241" s="115">
        <v>13.1</v>
      </c>
      <c r="I241" s="117">
        <v>2.15</v>
      </c>
      <c r="J241" s="118">
        <v>36400</v>
      </c>
      <c r="K241" s="119" t="s">
        <v>974</v>
      </c>
      <c r="L241" s="118">
        <v>5500</v>
      </c>
      <c r="M241" s="118" t="s">
        <v>989</v>
      </c>
      <c r="N241" s="118" t="s">
        <v>989</v>
      </c>
      <c r="O241" s="118" t="s">
        <v>989</v>
      </c>
      <c r="P241" s="118">
        <v>41900</v>
      </c>
      <c r="Q241" s="116">
        <v>1</v>
      </c>
      <c r="R241" s="118">
        <v>41900</v>
      </c>
      <c r="S241" s="120">
        <v>46996</v>
      </c>
      <c r="T241" s="84"/>
      <c r="U241" s="106">
        <v>2028</v>
      </c>
      <c r="V241" s="107">
        <v>42613</v>
      </c>
      <c r="W241" s="108">
        <v>2029</v>
      </c>
      <c r="X241" s="108"/>
      <c r="Y241" s="108">
        <v>445056</v>
      </c>
      <c r="Z241" s="109" t="s">
        <v>991</v>
      </c>
      <c r="AA241" s="108" t="s">
        <v>1275</v>
      </c>
      <c r="AB241" s="108" t="s">
        <v>979</v>
      </c>
      <c r="AC241" s="108">
        <v>2012</v>
      </c>
      <c r="AD241" s="110">
        <v>712.42</v>
      </c>
      <c r="AE241" s="110"/>
      <c r="AF241" s="111">
        <v>43314</v>
      </c>
      <c r="AG241" s="111">
        <v>2387.5</v>
      </c>
      <c r="AH241" s="295"/>
      <c r="AI241" s="296"/>
      <c r="AJ241" s="79"/>
      <c r="AV241" s="79"/>
      <c r="AY241" s="79"/>
      <c r="AZ241" s="81"/>
    </row>
    <row r="242" spans="1:52" ht="21" x14ac:dyDescent="0.25">
      <c r="A242" s="112">
        <f t="shared" si="3"/>
        <v>237</v>
      </c>
      <c r="B242" s="113" t="s">
        <v>1361</v>
      </c>
      <c r="C242" s="112" t="s">
        <v>395</v>
      </c>
      <c r="D242" s="114" t="s">
        <v>806</v>
      </c>
      <c r="E242" s="115">
        <v>1552</v>
      </c>
      <c r="F242" s="116">
        <v>0</v>
      </c>
      <c r="G242" s="112" t="s">
        <v>963</v>
      </c>
      <c r="H242" s="115">
        <v>13.1</v>
      </c>
      <c r="I242" s="117">
        <v>5.38</v>
      </c>
      <c r="J242" s="118">
        <v>166800</v>
      </c>
      <c r="K242" s="119" t="s">
        <v>974</v>
      </c>
      <c r="L242" s="118">
        <v>5500</v>
      </c>
      <c r="M242" s="118" t="s">
        <v>989</v>
      </c>
      <c r="N242" s="118" t="s">
        <v>989</v>
      </c>
      <c r="O242" s="118" t="s">
        <v>989</v>
      </c>
      <c r="P242" s="118">
        <v>172300</v>
      </c>
      <c r="Q242" s="116">
        <v>1</v>
      </c>
      <c r="R242" s="118">
        <v>172300</v>
      </c>
      <c r="S242" s="120">
        <v>46173</v>
      </c>
      <c r="T242" s="84"/>
      <c r="U242" s="106">
        <v>2026</v>
      </c>
      <c r="V242" s="107">
        <v>41790</v>
      </c>
      <c r="W242" s="108">
        <v>2027</v>
      </c>
      <c r="X242" s="108"/>
      <c r="Y242" s="108">
        <v>445086</v>
      </c>
      <c r="Z242" s="109" t="s">
        <v>991</v>
      </c>
      <c r="AA242" s="108" t="s">
        <v>1275</v>
      </c>
      <c r="AB242" s="108" t="s">
        <v>979</v>
      </c>
      <c r="AC242" s="108">
        <v>2012</v>
      </c>
      <c r="AD242" s="110">
        <v>712.49</v>
      </c>
      <c r="AE242" s="110"/>
      <c r="AF242" s="111">
        <v>200751</v>
      </c>
      <c r="AG242" s="111">
        <v>2387.5</v>
      </c>
      <c r="AH242" s="295"/>
      <c r="AI242" s="296"/>
      <c r="AJ242" s="79"/>
      <c r="AV242" s="79"/>
      <c r="AY242" s="79"/>
      <c r="AZ242" s="81"/>
    </row>
    <row r="243" spans="1:52" ht="21" x14ac:dyDescent="0.25">
      <c r="A243" s="112">
        <f t="shared" si="3"/>
        <v>238</v>
      </c>
      <c r="B243" s="113" t="s">
        <v>1361</v>
      </c>
      <c r="C243" s="112" t="s">
        <v>396</v>
      </c>
      <c r="D243" s="114" t="s">
        <v>595</v>
      </c>
      <c r="E243" s="115">
        <v>1630</v>
      </c>
      <c r="F243" s="116">
        <v>0</v>
      </c>
      <c r="G243" s="112" t="s">
        <v>963</v>
      </c>
      <c r="H243" s="115">
        <v>13</v>
      </c>
      <c r="I243" s="117">
        <v>2.0499999999999998</v>
      </c>
      <c r="J243" s="118">
        <v>35200</v>
      </c>
      <c r="K243" s="119" t="s">
        <v>970</v>
      </c>
      <c r="L243" s="118">
        <v>5500</v>
      </c>
      <c r="M243" s="118" t="s">
        <v>989</v>
      </c>
      <c r="N243" s="118" t="s">
        <v>989</v>
      </c>
      <c r="O243" s="118" t="s">
        <v>989</v>
      </c>
      <c r="P243" s="118">
        <v>40700</v>
      </c>
      <c r="Q243" s="116">
        <v>1</v>
      </c>
      <c r="R243" s="118">
        <v>40700</v>
      </c>
      <c r="S243" s="120">
        <v>49765</v>
      </c>
      <c r="T243" s="84"/>
      <c r="U243" s="106">
        <v>2036</v>
      </c>
      <c r="V243" s="107">
        <v>45382</v>
      </c>
      <c r="W243" s="108">
        <v>2037</v>
      </c>
      <c r="X243" s="108"/>
      <c r="Y243" s="108">
        <v>445897</v>
      </c>
      <c r="Z243" s="109" t="s">
        <v>991</v>
      </c>
      <c r="AA243" s="108" t="s">
        <v>1276</v>
      </c>
      <c r="AB243" s="108" t="s">
        <v>979</v>
      </c>
      <c r="AC243" s="108">
        <v>2012</v>
      </c>
      <c r="AD243" s="110">
        <v>722</v>
      </c>
      <c r="AE243" s="110"/>
      <c r="AF243" s="111">
        <v>43314</v>
      </c>
      <c r="AG243" s="111">
        <v>2387.5</v>
      </c>
      <c r="AH243" s="295"/>
      <c r="AI243" s="296"/>
      <c r="AJ243" s="79"/>
      <c r="AV243" s="79"/>
      <c r="AY243" s="79"/>
      <c r="AZ243" s="81"/>
    </row>
    <row r="244" spans="1:52" ht="21" x14ac:dyDescent="0.25">
      <c r="A244" s="112">
        <f t="shared" si="3"/>
        <v>239</v>
      </c>
      <c r="B244" s="113" t="s">
        <v>1361</v>
      </c>
      <c r="C244" s="112" t="s">
        <v>397</v>
      </c>
      <c r="D244" s="114" t="s">
        <v>605</v>
      </c>
      <c r="E244" s="115">
        <v>1709</v>
      </c>
      <c r="F244" s="116"/>
      <c r="G244" s="112" t="s">
        <v>963</v>
      </c>
      <c r="H244" s="115">
        <v>13</v>
      </c>
      <c r="I244" s="117">
        <v>2.23</v>
      </c>
      <c r="J244" s="118">
        <v>36400</v>
      </c>
      <c r="K244" s="119" t="s">
        <v>970</v>
      </c>
      <c r="L244" s="118">
        <v>5500</v>
      </c>
      <c r="M244" s="118" t="s">
        <v>989</v>
      </c>
      <c r="N244" s="118" t="s">
        <v>989</v>
      </c>
      <c r="O244" s="118" t="s">
        <v>989</v>
      </c>
      <c r="P244" s="118">
        <v>41900</v>
      </c>
      <c r="Q244" s="116">
        <v>1</v>
      </c>
      <c r="R244" s="118">
        <v>41900</v>
      </c>
      <c r="S244" s="120">
        <v>49765</v>
      </c>
      <c r="T244" s="84"/>
      <c r="U244" s="106">
        <v>2036</v>
      </c>
      <c r="V244" s="107">
        <v>45382</v>
      </c>
      <c r="W244" s="108">
        <v>2037</v>
      </c>
      <c r="X244" s="108"/>
      <c r="Y244" s="108">
        <v>445975</v>
      </c>
      <c r="Z244" s="109" t="s">
        <v>991</v>
      </c>
      <c r="AA244" s="108" t="s">
        <v>1276</v>
      </c>
      <c r="AB244" s="108" t="s">
        <v>979</v>
      </c>
      <c r="AC244" s="108">
        <v>2012</v>
      </c>
      <c r="AD244" s="110">
        <v>723.13</v>
      </c>
      <c r="AE244" s="110"/>
      <c r="AF244" s="111">
        <v>43314</v>
      </c>
      <c r="AG244" s="111">
        <v>2387.5</v>
      </c>
      <c r="AH244" s="295"/>
      <c r="AI244" s="296"/>
      <c r="AJ244" s="79"/>
      <c r="AV244" s="79"/>
      <c r="AY244" s="79"/>
      <c r="AZ244" s="81"/>
    </row>
    <row r="245" spans="1:52" ht="15" x14ac:dyDescent="0.25">
      <c r="A245" s="121">
        <f t="shared" si="3"/>
        <v>240</v>
      </c>
      <c r="B245" s="122" t="s">
        <v>1361</v>
      </c>
      <c r="C245" s="121" t="s">
        <v>398</v>
      </c>
      <c r="D245" s="123" t="s">
        <v>587</v>
      </c>
      <c r="E245" s="124">
        <v>941.2</v>
      </c>
      <c r="F245" s="125"/>
      <c r="G245" s="121"/>
      <c r="H245" s="124">
        <v>20.2</v>
      </c>
      <c r="I245" s="126"/>
      <c r="J245" s="127">
        <v>0</v>
      </c>
      <c r="K245" s="128" t="s">
        <v>969</v>
      </c>
      <c r="L245" s="127">
        <v>0</v>
      </c>
      <c r="M245" s="127">
        <v>0</v>
      </c>
      <c r="N245" s="127">
        <v>0</v>
      </c>
      <c r="O245" s="127">
        <v>30800</v>
      </c>
      <c r="P245" s="127">
        <v>30800</v>
      </c>
      <c r="Q245" s="125">
        <v>1</v>
      </c>
      <c r="R245" s="127">
        <v>30800</v>
      </c>
      <c r="S245" s="129" t="s">
        <v>990</v>
      </c>
      <c r="T245" s="84"/>
      <c r="U245" s="106"/>
      <c r="V245" s="107"/>
      <c r="W245" s="108"/>
      <c r="X245" s="108">
        <v>2027</v>
      </c>
      <c r="Y245" s="108">
        <v>323376</v>
      </c>
      <c r="Z245" s="109" t="s">
        <v>1000</v>
      </c>
      <c r="AA245" s="108" t="s">
        <v>1277</v>
      </c>
      <c r="AB245" s="108" t="s">
        <v>979</v>
      </c>
      <c r="AC245" s="108">
        <v>2005</v>
      </c>
      <c r="AD245" s="110">
        <v>941.2</v>
      </c>
      <c r="AE245" s="110"/>
      <c r="AF245" s="111">
        <v>0</v>
      </c>
      <c r="AG245" s="111">
        <v>23875</v>
      </c>
      <c r="AH245" s="295"/>
      <c r="AI245" s="296"/>
      <c r="AJ245" s="79"/>
      <c r="AK245" s="79"/>
      <c r="AL245" s="79"/>
      <c r="AM245" s="79"/>
      <c r="AV245" s="79"/>
      <c r="AY245" s="79"/>
      <c r="AZ245" s="81"/>
    </row>
    <row r="246" spans="1:52" ht="15" x14ac:dyDescent="0.25">
      <c r="A246" s="112">
        <f t="shared" si="3"/>
        <v>241</v>
      </c>
      <c r="B246" s="113" t="s">
        <v>1361</v>
      </c>
      <c r="C246" s="112" t="s">
        <v>399</v>
      </c>
      <c r="D246" s="114" t="s">
        <v>807</v>
      </c>
      <c r="E246" s="115">
        <v>1714</v>
      </c>
      <c r="F246" s="116">
        <v>0</v>
      </c>
      <c r="G246" s="112" t="s">
        <v>963</v>
      </c>
      <c r="H246" s="115">
        <v>13</v>
      </c>
      <c r="I246" s="117">
        <v>2.2200000000000002</v>
      </c>
      <c r="J246" s="118">
        <v>36400</v>
      </c>
      <c r="K246" s="119" t="s">
        <v>970</v>
      </c>
      <c r="L246" s="118">
        <v>20500</v>
      </c>
      <c r="M246" s="118">
        <v>0</v>
      </c>
      <c r="N246" s="118">
        <v>0</v>
      </c>
      <c r="O246" s="118">
        <v>38200</v>
      </c>
      <c r="P246" s="118">
        <v>95100</v>
      </c>
      <c r="Q246" s="116">
        <v>1</v>
      </c>
      <c r="R246" s="118">
        <v>95100</v>
      </c>
      <c r="S246" s="120">
        <v>49977</v>
      </c>
      <c r="T246" s="84"/>
      <c r="U246" s="106"/>
      <c r="V246" s="107">
        <v>45594</v>
      </c>
      <c r="W246" s="108">
        <v>2037</v>
      </c>
      <c r="X246" s="108">
        <v>2046</v>
      </c>
      <c r="Y246" s="108">
        <v>445880</v>
      </c>
      <c r="Z246" s="109" t="s">
        <v>991</v>
      </c>
      <c r="AA246" s="108" t="s">
        <v>1276</v>
      </c>
      <c r="AB246" s="108" t="s">
        <v>979</v>
      </c>
      <c r="AC246" s="108">
        <v>2012</v>
      </c>
      <c r="AD246" s="110">
        <v>716.89</v>
      </c>
      <c r="AE246" s="110">
        <v>2.2000000000000002</v>
      </c>
      <c r="AF246" s="111">
        <v>43314</v>
      </c>
      <c r="AG246" s="111">
        <v>23875</v>
      </c>
      <c r="AH246" s="295"/>
      <c r="AI246" s="296"/>
      <c r="AJ246" s="79"/>
      <c r="AK246" s="79"/>
      <c r="AL246" s="79"/>
      <c r="AM246" s="79"/>
      <c r="AV246" s="79"/>
      <c r="AY246" s="79"/>
      <c r="AZ246" s="81"/>
    </row>
    <row r="247" spans="1:52" ht="15" x14ac:dyDescent="0.25">
      <c r="A247" s="112">
        <f t="shared" si="3"/>
        <v>242</v>
      </c>
      <c r="B247" s="113" t="s">
        <v>1361</v>
      </c>
      <c r="C247" s="112" t="s">
        <v>400</v>
      </c>
      <c r="D247" s="114" t="s">
        <v>808</v>
      </c>
      <c r="E247" s="115">
        <v>1627</v>
      </c>
      <c r="F247" s="116">
        <v>0</v>
      </c>
      <c r="G247" s="112" t="s">
        <v>963</v>
      </c>
      <c r="H247" s="115">
        <v>13</v>
      </c>
      <c r="I247" s="117">
        <v>2.0299999999999998</v>
      </c>
      <c r="J247" s="118">
        <v>33600</v>
      </c>
      <c r="K247" s="119" t="s">
        <v>970</v>
      </c>
      <c r="L247" s="118">
        <v>5500</v>
      </c>
      <c r="M247" s="118" t="s">
        <v>989</v>
      </c>
      <c r="N247" s="118" t="s">
        <v>989</v>
      </c>
      <c r="O247" s="118" t="s">
        <v>989</v>
      </c>
      <c r="P247" s="118">
        <v>39100</v>
      </c>
      <c r="Q247" s="116">
        <v>1</v>
      </c>
      <c r="R247" s="118">
        <v>39100</v>
      </c>
      <c r="S247" s="120">
        <v>49912</v>
      </c>
      <c r="T247" s="84"/>
      <c r="U247" s="106"/>
      <c r="V247" s="107">
        <v>45529</v>
      </c>
      <c r="W247" s="108">
        <v>2037</v>
      </c>
      <c r="X247" s="108"/>
      <c r="Y247" s="108">
        <v>445907</v>
      </c>
      <c r="Z247" s="109" t="s">
        <v>991</v>
      </c>
      <c r="AA247" s="108" t="s">
        <v>1276</v>
      </c>
      <c r="AB247" s="108" t="s">
        <v>979</v>
      </c>
      <c r="AC247" s="108">
        <v>2012</v>
      </c>
      <c r="AD247" s="110">
        <v>719.71</v>
      </c>
      <c r="AE247" s="110">
        <v>1.7</v>
      </c>
      <c r="AF247" s="111">
        <v>43314</v>
      </c>
      <c r="AG247" s="111">
        <v>2387.5</v>
      </c>
      <c r="AH247" s="295"/>
      <c r="AI247" s="296"/>
      <c r="AJ247" s="79"/>
      <c r="AV247" s="79"/>
      <c r="AY247" s="79"/>
      <c r="AZ247" s="81"/>
    </row>
    <row r="248" spans="1:52" ht="21" x14ac:dyDescent="0.25">
      <c r="A248" s="112">
        <f t="shared" si="3"/>
        <v>243</v>
      </c>
      <c r="B248" s="113" t="s">
        <v>1361</v>
      </c>
      <c r="C248" s="112" t="s">
        <v>401</v>
      </c>
      <c r="D248" s="114" t="s">
        <v>809</v>
      </c>
      <c r="E248" s="115">
        <v>980</v>
      </c>
      <c r="F248" s="116"/>
      <c r="G248" s="112"/>
      <c r="H248" s="115">
        <v>21.8</v>
      </c>
      <c r="I248" s="117">
        <v>0.99</v>
      </c>
      <c r="J248" s="118">
        <v>19300</v>
      </c>
      <c r="K248" s="119" t="s">
        <v>972</v>
      </c>
      <c r="L248" s="118">
        <v>14500</v>
      </c>
      <c r="M248" s="118">
        <v>0</v>
      </c>
      <c r="N248" s="118">
        <v>0</v>
      </c>
      <c r="O248" s="118">
        <v>30800</v>
      </c>
      <c r="P248" s="118">
        <v>64600</v>
      </c>
      <c r="Q248" s="116">
        <v>1</v>
      </c>
      <c r="R248" s="118">
        <v>64600</v>
      </c>
      <c r="S248" s="120">
        <v>46752</v>
      </c>
      <c r="T248" s="84"/>
      <c r="U248" s="106" t="s">
        <v>987</v>
      </c>
      <c r="V248" s="107">
        <v>40816</v>
      </c>
      <c r="W248" s="108">
        <v>2028</v>
      </c>
      <c r="X248" s="108">
        <v>2037</v>
      </c>
      <c r="Y248" s="108">
        <v>291505</v>
      </c>
      <c r="Z248" s="109" t="s">
        <v>991</v>
      </c>
      <c r="AA248" s="108" t="s">
        <v>1278</v>
      </c>
      <c r="AB248" s="108" t="s">
        <v>979</v>
      </c>
      <c r="AC248" s="108">
        <v>2003</v>
      </c>
      <c r="AD248" s="110">
        <v>980</v>
      </c>
      <c r="AE248" s="110"/>
      <c r="AF248" s="111">
        <v>38331.25</v>
      </c>
      <c r="AG248" s="111">
        <v>23875</v>
      </c>
      <c r="AH248" s="295"/>
      <c r="AI248" s="296"/>
      <c r="AJ248" s="79"/>
      <c r="AK248" s="79"/>
      <c r="AL248" s="79"/>
      <c r="AM248" s="79"/>
      <c r="AV248" s="79"/>
      <c r="AY248" s="79"/>
      <c r="AZ248" s="81"/>
    </row>
    <row r="249" spans="1:52" ht="15" x14ac:dyDescent="0.25">
      <c r="A249" s="112">
        <f t="shared" si="3"/>
        <v>244</v>
      </c>
      <c r="B249" s="113" t="s">
        <v>1361</v>
      </c>
      <c r="C249" s="112" t="s">
        <v>402</v>
      </c>
      <c r="D249" s="114" t="s">
        <v>810</v>
      </c>
      <c r="E249" s="115">
        <v>1541</v>
      </c>
      <c r="F249" s="116"/>
      <c r="G249" s="112" t="s">
        <v>963</v>
      </c>
      <c r="H249" s="115">
        <v>11.3</v>
      </c>
      <c r="I249" s="117">
        <v>2.2400000000000002</v>
      </c>
      <c r="J249" s="118">
        <v>36400</v>
      </c>
      <c r="K249" s="119" t="s">
        <v>970</v>
      </c>
      <c r="L249" s="118">
        <v>20500</v>
      </c>
      <c r="M249" s="118">
        <v>0</v>
      </c>
      <c r="N249" s="118">
        <v>0</v>
      </c>
      <c r="O249" s="118">
        <v>38200</v>
      </c>
      <c r="P249" s="118">
        <v>95100</v>
      </c>
      <c r="Q249" s="116">
        <v>1</v>
      </c>
      <c r="R249" s="118">
        <v>95100</v>
      </c>
      <c r="S249" s="120">
        <v>56220</v>
      </c>
      <c r="T249" s="84"/>
      <c r="U249" s="106"/>
      <c r="V249" s="107">
        <v>51837</v>
      </c>
      <c r="W249" s="108">
        <v>2054</v>
      </c>
      <c r="X249" s="108">
        <v>2063</v>
      </c>
      <c r="Y249" s="108">
        <v>461308</v>
      </c>
      <c r="Z249" s="109" t="s">
        <v>991</v>
      </c>
      <c r="AA249" s="108" t="s">
        <v>1279</v>
      </c>
      <c r="AB249" s="108" t="s">
        <v>979</v>
      </c>
      <c r="AC249" s="108">
        <v>2014</v>
      </c>
      <c r="AD249" s="110">
        <v>714.07</v>
      </c>
      <c r="AE249" s="110">
        <v>2.8</v>
      </c>
      <c r="AF249" s="111">
        <v>43314</v>
      </c>
      <c r="AG249" s="111">
        <v>2387.5</v>
      </c>
      <c r="AH249" s="295"/>
      <c r="AI249" s="296"/>
      <c r="AJ249" s="79"/>
      <c r="AK249" s="79"/>
      <c r="AL249" s="79"/>
      <c r="AM249" s="79"/>
      <c r="AV249" s="79"/>
      <c r="AY249" s="79"/>
      <c r="AZ249" s="81"/>
    </row>
    <row r="250" spans="1:52" ht="15" x14ac:dyDescent="0.25">
      <c r="A250" s="112">
        <f t="shared" si="3"/>
        <v>245</v>
      </c>
      <c r="B250" s="113" t="s">
        <v>1361</v>
      </c>
      <c r="C250" s="112" t="s">
        <v>403</v>
      </c>
      <c r="D250" s="114" t="s">
        <v>811</v>
      </c>
      <c r="E250" s="115">
        <v>1495</v>
      </c>
      <c r="F250" s="116"/>
      <c r="G250" s="112" t="s">
        <v>963</v>
      </c>
      <c r="H250" s="115">
        <v>11.3</v>
      </c>
      <c r="I250" s="117">
        <v>2</v>
      </c>
      <c r="J250" s="118">
        <v>33600</v>
      </c>
      <c r="K250" s="119" t="s">
        <v>970</v>
      </c>
      <c r="L250" s="118">
        <v>5500</v>
      </c>
      <c r="M250" s="118" t="s">
        <v>989</v>
      </c>
      <c r="N250" s="118" t="s">
        <v>989</v>
      </c>
      <c r="O250" s="118" t="s">
        <v>989</v>
      </c>
      <c r="P250" s="118">
        <v>39100</v>
      </c>
      <c r="Q250" s="116">
        <v>1</v>
      </c>
      <c r="R250" s="118">
        <v>39100</v>
      </c>
      <c r="S250" s="120">
        <v>52322</v>
      </c>
      <c r="T250" s="84"/>
      <c r="U250" s="106"/>
      <c r="V250" s="107">
        <v>47939</v>
      </c>
      <c r="W250" s="108">
        <v>2044</v>
      </c>
      <c r="X250" s="108"/>
      <c r="Y250" s="108">
        <v>461309</v>
      </c>
      <c r="Z250" s="109" t="s">
        <v>991</v>
      </c>
      <c r="AA250" s="108" t="s">
        <v>1279</v>
      </c>
      <c r="AB250" s="108" t="s">
        <v>979</v>
      </c>
      <c r="AC250" s="108">
        <v>2014</v>
      </c>
      <c r="AD250" s="110">
        <v>712.52</v>
      </c>
      <c r="AE250" s="110">
        <v>1.8</v>
      </c>
      <c r="AF250" s="111">
        <v>43314</v>
      </c>
      <c r="AG250" s="111">
        <v>2387.5</v>
      </c>
      <c r="AH250" s="295"/>
      <c r="AI250" s="296"/>
      <c r="AJ250" s="79"/>
      <c r="AV250" s="79"/>
      <c r="AY250" s="79"/>
      <c r="AZ250" s="81"/>
    </row>
    <row r="251" spans="1:52" ht="15" x14ac:dyDescent="0.25">
      <c r="A251" s="112">
        <f t="shared" si="3"/>
        <v>246</v>
      </c>
      <c r="B251" s="113" t="s">
        <v>1361</v>
      </c>
      <c r="C251" s="112" t="s">
        <v>404</v>
      </c>
      <c r="D251" s="114" t="s">
        <v>812</v>
      </c>
      <c r="E251" s="115">
        <v>1531</v>
      </c>
      <c r="F251" s="116"/>
      <c r="G251" s="112" t="s">
        <v>963</v>
      </c>
      <c r="H251" s="115">
        <v>11.3</v>
      </c>
      <c r="I251" s="117">
        <v>2.3199999999999998</v>
      </c>
      <c r="J251" s="118">
        <v>37900</v>
      </c>
      <c r="K251" s="119" t="s">
        <v>970</v>
      </c>
      <c r="L251" s="118">
        <v>5500</v>
      </c>
      <c r="M251" s="118" t="s">
        <v>989</v>
      </c>
      <c r="N251" s="118" t="s">
        <v>989</v>
      </c>
      <c r="O251" s="118" t="s">
        <v>989</v>
      </c>
      <c r="P251" s="118">
        <v>43400</v>
      </c>
      <c r="Q251" s="116">
        <v>1</v>
      </c>
      <c r="R251" s="118">
        <v>43400</v>
      </c>
      <c r="S251" s="120">
        <v>51644</v>
      </c>
      <c r="T251" s="84"/>
      <c r="U251" s="106"/>
      <c r="V251" s="107">
        <v>47261</v>
      </c>
      <c r="W251" s="108">
        <v>2042</v>
      </c>
      <c r="X251" s="108"/>
      <c r="Y251" s="108">
        <v>461310</v>
      </c>
      <c r="Z251" s="109" t="s">
        <v>991</v>
      </c>
      <c r="AA251" s="108" t="s">
        <v>1279</v>
      </c>
      <c r="AB251" s="108" t="s">
        <v>979</v>
      </c>
      <c r="AC251" s="108">
        <v>2014</v>
      </c>
      <c r="AD251" s="110">
        <v>714.7</v>
      </c>
      <c r="AE251" s="110">
        <v>1.6</v>
      </c>
      <c r="AF251" s="111">
        <v>43314</v>
      </c>
      <c r="AG251" s="111">
        <v>2387.5</v>
      </c>
      <c r="AH251" s="295"/>
      <c r="AI251" s="296"/>
      <c r="AJ251" s="79"/>
      <c r="AV251" s="79"/>
      <c r="AY251" s="79"/>
      <c r="AZ251" s="81"/>
    </row>
    <row r="252" spans="1:52" ht="15" x14ac:dyDescent="0.25">
      <c r="A252" s="112">
        <f t="shared" si="3"/>
        <v>247</v>
      </c>
      <c r="B252" s="113" t="s">
        <v>1361</v>
      </c>
      <c r="C252" s="112" t="s">
        <v>405</v>
      </c>
      <c r="D252" s="114" t="s">
        <v>603</v>
      </c>
      <c r="E252" s="115">
        <v>1665</v>
      </c>
      <c r="F252" s="116"/>
      <c r="G252" s="112" t="s">
        <v>963</v>
      </c>
      <c r="H252" s="115">
        <v>11.3</v>
      </c>
      <c r="I252" s="117">
        <v>2.4300000000000002</v>
      </c>
      <c r="J252" s="118">
        <v>39300</v>
      </c>
      <c r="K252" s="119" t="s">
        <v>970</v>
      </c>
      <c r="L252" s="118">
        <v>5500</v>
      </c>
      <c r="M252" s="118" t="s">
        <v>989</v>
      </c>
      <c r="N252" s="118" t="s">
        <v>989</v>
      </c>
      <c r="O252" s="118" t="s">
        <v>989</v>
      </c>
      <c r="P252" s="118">
        <v>44800</v>
      </c>
      <c r="Q252" s="116">
        <v>1</v>
      </c>
      <c r="R252" s="118">
        <v>44800</v>
      </c>
      <c r="S252" s="120">
        <v>49940</v>
      </c>
      <c r="T252" s="84"/>
      <c r="U252" s="106"/>
      <c r="V252" s="107">
        <v>45557</v>
      </c>
      <c r="W252" s="108">
        <v>2037</v>
      </c>
      <c r="X252" s="108"/>
      <c r="Y252" s="108">
        <v>461311</v>
      </c>
      <c r="Z252" s="109" t="s">
        <v>991</v>
      </c>
      <c r="AA252" s="108" t="s">
        <v>1279</v>
      </c>
      <c r="AB252" s="108" t="s">
        <v>979</v>
      </c>
      <c r="AC252" s="108">
        <v>2014</v>
      </c>
      <c r="AD252" s="110">
        <v>717.52</v>
      </c>
      <c r="AE252" s="110">
        <v>3</v>
      </c>
      <c r="AF252" s="111">
        <v>43314</v>
      </c>
      <c r="AG252" s="111">
        <v>2387.5</v>
      </c>
      <c r="AH252" s="295"/>
      <c r="AI252" s="296"/>
      <c r="AJ252" s="79"/>
      <c r="AV252" s="79"/>
      <c r="AY252" s="79"/>
      <c r="AZ252" s="81"/>
    </row>
    <row r="253" spans="1:52" ht="21" x14ac:dyDescent="0.25">
      <c r="A253" s="112">
        <f t="shared" si="3"/>
        <v>248</v>
      </c>
      <c r="B253" s="113" t="s">
        <v>1361</v>
      </c>
      <c r="C253" s="112" t="s">
        <v>406</v>
      </c>
      <c r="D253" s="114" t="s">
        <v>769</v>
      </c>
      <c r="E253" s="115">
        <v>1427</v>
      </c>
      <c r="F253" s="116"/>
      <c r="G253" s="112" t="s">
        <v>963</v>
      </c>
      <c r="H253" s="115">
        <v>11.4</v>
      </c>
      <c r="I253" s="117">
        <v>2.16</v>
      </c>
      <c r="J253" s="118">
        <v>36400</v>
      </c>
      <c r="K253" s="119" t="s">
        <v>970</v>
      </c>
      <c r="L253" s="118">
        <v>5500</v>
      </c>
      <c r="M253" s="118" t="s">
        <v>989</v>
      </c>
      <c r="N253" s="118" t="s">
        <v>989</v>
      </c>
      <c r="O253" s="118" t="s">
        <v>989</v>
      </c>
      <c r="P253" s="118">
        <v>41900</v>
      </c>
      <c r="Q253" s="116">
        <v>1</v>
      </c>
      <c r="R253" s="118">
        <v>41900</v>
      </c>
      <c r="S253" s="120">
        <v>49734</v>
      </c>
      <c r="T253" s="84"/>
      <c r="U253" s="106">
        <v>2036</v>
      </c>
      <c r="V253" s="107">
        <v>45351</v>
      </c>
      <c r="W253" s="108">
        <v>2037</v>
      </c>
      <c r="X253" s="108"/>
      <c r="Y253" s="108">
        <v>461333</v>
      </c>
      <c r="Z253" s="109" t="s">
        <v>991</v>
      </c>
      <c r="AA253" s="108" t="s">
        <v>1276</v>
      </c>
      <c r="AB253" s="108" t="s">
        <v>979</v>
      </c>
      <c r="AC253" s="108">
        <v>2014</v>
      </c>
      <c r="AD253" s="110">
        <v>711.77</v>
      </c>
      <c r="AE253" s="110"/>
      <c r="AF253" s="111">
        <v>43314</v>
      </c>
      <c r="AG253" s="111">
        <v>2387.5</v>
      </c>
      <c r="AH253" s="295"/>
      <c r="AI253" s="296"/>
      <c r="AJ253" s="79"/>
      <c r="AV253" s="79"/>
      <c r="AY253" s="79"/>
      <c r="AZ253" s="81"/>
    </row>
    <row r="254" spans="1:52" ht="15" x14ac:dyDescent="0.25">
      <c r="A254" s="112">
        <f t="shared" si="3"/>
        <v>249</v>
      </c>
      <c r="B254" s="113" t="s">
        <v>1361</v>
      </c>
      <c r="C254" s="112" t="s">
        <v>407</v>
      </c>
      <c r="D254" s="114" t="s">
        <v>813</v>
      </c>
      <c r="E254" s="115">
        <v>1489</v>
      </c>
      <c r="F254" s="116"/>
      <c r="G254" s="112" t="s">
        <v>963</v>
      </c>
      <c r="H254" s="115">
        <v>11.4</v>
      </c>
      <c r="I254" s="117">
        <v>2.23</v>
      </c>
      <c r="J254" s="118">
        <v>36400</v>
      </c>
      <c r="K254" s="119" t="s">
        <v>970</v>
      </c>
      <c r="L254" s="118">
        <v>20500</v>
      </c>
      <c r="M254" s="118">
        <v>0</v>
      </c>
      <c r="N254" s="118">
        <v>0</v>
      </c>
      <c r="O254" s="118">
        <v>38200</v>
      </c>
      <c r="P254" s="118">
        <v>95100</v>
      </c>
      <c r="Q254" s="116">
        <v>1</v>
      </c>
      <c r="R254" s="118">
        <v>95100</v>
      </c>
      <c r="S254" s="120">
        <v>63030</v>
      </c>
      <c r="T254" s="84"/>
      <c r="U254" s="106"/>
      <c r="V254" s="107">
        <v>58647</v>
      </c>
      <c r="W254" s="108">
        <v>2073</v>
      </c>
      <c r="X254" s="108">
        <v>2082</v>
      </c>
      <c r="Y254" s="108">
        <v>461334</v>
      </c>
      <c r="Z254" s="109" t="s">
        <v>991</v>
      </c>
      <c r="AA254" s="108" t="s">
        <v>1276</v>
      </c>
      <c r="AB254" s="108" t="s">
        <v>979</v>
      </c>
      <c r="AC254" s="108">
        <v>2014</v>
      </c>
      <c r="AD254" s="110">
        <v>711.11</v>
      </c>
      <c r="AE254" s="110">
        <v>4.2</v>
      </c>
      <c r="AF254" s="111">
        <v>43314</v>
      </c>
      <c r="AG254" s="111">
        <v>2387.5</v>
      </c>
      <c r="AH254" s="295"/>
      <c r="AI254" s="296"/>
      <c r="AJ254" s="79"/>
      <c r="AK254" s="79"/>
      <c r="AL254" s="79"/>
      <c r="AM254" s="79"/>
      <c r="AV254" s="79"/>
      <c r="AY254" s="79"/>
      <c r="AZ254" s="81"/>
    </row>
    <row r="255" spans="1:52" ht="21" x14ac:dyDescent="0.25">
      <c r="A255" s="112">
        <f t="shared" si="3"/>
        <v>250</v>
      </c>
      <c r="B255" s="113" t="s">
        <v>1361</v>
      </c>
      <c r="C255" s="112" t="s">
        <v>408</v>
      </c>
      <c r="D255" s="114" t="s">
        <v>814</v>
      </c>
      <c r="E255" s="115">
        <v>1595</v>
      </c>
      <c r="F255" s="116"/>
      <c r="G255" s="112" t="s">
        <v>963</v>
      </c>
      <c r="H255" s="115">
        <v>11.3</v>
      </c>
      <c r="I255" s="117">
        <v>2.4700000000000002</v>
      </c>
      <c r="J255" s="118">
        <v>40900</v>
      </c>
      <c r="K255" s="119" t="s">
        <v>970</v>
      </c>
      <c r="L255" s="118">
        <v>5500</v>
      </c>
      <c r="M255" s="118" t="s">
        <v>989</v>
      </c>
      <c r="N255" s="118" t="s">
        <v>989</v>
      </c>
      <c r="O255" s="118" t="s">
        <v>989</v>
      </c>
      <c r="P255" s="118">
        <v>46400</v>
      </c>
      <c r="Q255" s="116">
        <v>1</v>
      </c>
      <c r="R255" s="118">
        <v>46400</v>
      </c>
      <c r="S255" s="120">
        <v>49705</v>
      </c>
      <c r="T255" s="84"/>
      <c r="U255" s="106">
        <v>2036</v>
      </c>
      <c r="V255" s="107">
        <v>45322</v>
      </c>
      <c r="W255" s="108">
        <v>2037</v>
      </c>
      <c r="X255" s="108"/>
      <c r="Y255" s="108">
        <v>461335</v>
      </c>
      <c r="Z255" s="109" t="s">
        <v>991</v>
      </c>
      <c r="AA255" s="108" t="s">
        <v>1276</v>
      </c>
      <c r="AB255" s="108" t="s">
        <v>979</v>
      </c>
      <c r="AC255" s="108">
        <v>2014</v>
      </c>
      <c r="AD255" s="110">
        <v>709.03</v>
      </c>
      <c r="AE255" s="110"/>
      <c r="AF255" s="111">
        <v>43314</v>
      </c>
      <c r="AG255" s="111">
        <v>2387.5</v>
      </c>
      <c r="AH255" s="295"/>
      <c r="AI255" s="296"/>
      <c r="AJ255" s="79"/>
      <c r="AV255" s="79"/>
      <c r="AY255" s="79"/>
      <c r="AZ255" s="81"/>
    </row>
    <row r="256" spans="1:52" ht="21" x14ac:dyDescent="0.25">
      <c r="A256" s="112">
        <f t="shared" si="3"/>
        <v>251</v>
      </c>
      <c r="B256" s="113" t="s">
        <v>1361</v>
      </c>
      <c r="C256" s="112" t="s">
        <v>409</v>
      </c>
      <c r="D256" s="114" t="s">
        <v>815</v>
      </c>
      <c r="E256" s="115">
        <v>1475</v>
      </c>
      <c r="F256" s="116"/>
      <c r="G256" s="112" t="s">
        <v>963</v>
      </c>
      <c r="H256" s="115">
        <v>11.4</v>
      </c>
      <c r="I256" s="117">
        <v>2.15</v>
      </c>
      <c r="J256" s="118">
        <v>36400</v>
      </c>
      <c r="K256" s="119" t="s">
        <v>970</v>
      </c>
      <c r="L256" s="118">
        <v>5500</v>
      </c>
      <c r="M256" s="118" t="s">
        <v>989</v>
      </c>
      <c r="N256" s="118" t="s">
        <v>989</v>
      </c>
      <c r="O256" s="118" t="s">
        <v>989</v>
      </c>
      <c r="P256" s="118">
        <v>41900</v>
      </c>
      <c r="Q256" s="116">
        <v>1</v>
      </c>
      <c r="R256" s="118">
        <v>41900</v>
      </c>
      <c r="S256" s="120">
        <v>49705</v>
      </c>
      <c r="T256" s="84"/>
      <c r="U256" s="106">
        <v>2036</v>
      </c>
      <c r="V256" s="107">
        <v>45322</v>
      </c>
      <c r="W256" s="108">
        <v>2037</v>
      </c>
      <c r="X256" s="108"/>
      <c r="Y256" s="108">
        <v>461336</v>
      </c>
      <c r="Z256" s="109" t="s">
        <v>991</v>
      </c>
      <c r="AA256" s="108" t="s">
        <v>1276</v>
      </c>
      <c r="AB256" s="108" t="s">
        <v>979</v>
      </c>
      <c r="AC256" s="108">
        <v>2014</v>
      </c>
      <c r="AD256" s="110">
        <v>711.06</v>
      </c>
      <c r="AE256" s="110"/>
      <c r="AF256" s="111">
        <v>43314</v>
      </c>
      <c r="AG256" s="111">
        <v>2387.5</v>
      </c>
      <c r="AH256" s="295"/>
      <c r="AI256" s="296"/>
      <c r="AJ256" s="79"/>
      <c r="AV256" s="79"/>
      <c r="AY256" s="79"/>
      <c r="AZ256" s="81"/>
    </row>
    <row r="257" spans="1:52" ht="21" x14ac:dyDescent="0.25">
      <c r="A257" s="112">
        <f t="shared" si="3"/>
        <v>252</v>
      </c>
      <c r="B257" s="113" t="s">
        <v>1361</v>
      </c>
      <c r="C257" s="112" t="s">
        <v>410</v>
      </c>
      <c r="D257" s="114" t="s">
        <v>816</v>
      </c>
      <c r="E257" s="115">
        <v>1528</v>
      </c>
      <c r="F257" s="116">
        <v>0</v>
      </c>
      <c r="G257" s="112" t="s">
        <v>963</v>
      </c>
      <c r="H257" s="115">
        <v>13.2</v>
      </c>
      <c r="I257" s="117">
        <v>2.19</v>
      </c>
      <c r="J257" s="118">
        <v>36400</v>
      </c>
      <c r="K257" s="119" t="s">
        <v>974</v>
      </c>
      <c r="L257" s="118">
        <v>5500</v>
      </c>
      <c r="M257" s="118" t="s">
        <v>989</v>
      </c>
      <c r="N257" s="118" t="s">
        <v>989</v>
      </c>
      <c r="O257" s="118" t="s">
        <v>989</v>
      </c>
      <c r="P257" s="118">
        <v>41900</v>
      </c>
      <c r="Q257" s="116">
        <v>1</v>
      </c>
      <c r="R257" s="118">
        <v>41900</v>
      </c>
      <c r="S257" s="120">
        <v>47514</v>
      </c>
      <c r="T257" s="84"/>
      <c r="U257" s="106">
        <v>2030</v>
      </c>
      <c r="V257" s="107">
        <v>43131</v>
      </c>
      <c r="W257" s="108">
        <v>2031</v>
      </c>
      <c r="X257" s="108"/>
      <c r="Y257" s="108">
        <v>444901</v>
      </c>
      <c r="Z257" s="109" t="s">
        <v>991</v>
      </c>
      <c r="AA257" s="108" t="s">
        <v>1280</v>
      </c>
      <c r="AB257" s="108" t="s">
        <v>979</v>
      </c>
      <c r="AC257" s="108">
        <v>2012</v>
      </c>
      <c r="AD257" s="110">
        <v>710.04</v>
      </c>
      <c r="AE257" s="110"/>
      <c r="AF257" s="111">
        <v>43314</v>
      </c>
      <c r="AG257" s="111">
        <v>2387.5</v>
      </c>
      <c r="AH257" s="295"/>
      <c r="AI257" s="296"/>
      <c r="AJ257" s="79"/>
      <c r="AV257" s="79"/>
      <c r="AY257" s="79"/>
      <c r="AZ257" s="81"/>
    </row>
    <row r="258" spans="1:52" ht="21" x14ac:dyDescent="0.25">
      <c r="A258" s="112">
        <f t="shared" si="3"/>
        <v>253</v>
      </c>
      <c r="B258" s="113" t="s">
        <v>1361</v>
      </c>
      <c r="C258" s="112" t="s">
        <v>411</v>
      </c>
      <c r="D258" s="114" t="s">
        <v>655</v>
      </c>
      <c r="E258" s="115">
        <v>1667</v>
      </c>
      <c r="F258" s="116">
        <v>0</v>
      </c>
      <c r="G258" s="112" t="s">
        <v>963</v>
      </c>
      <c r="H258" s="115">
        <v>13.9</v>
      </c>
      <c r="I258" s="117">
        <v>2.06</v>
      </c>
      <c r="J258" s="118">
        <v>35200</v>
      </c>
      <c r="K258" s="119" t="s">
        <v>974</v>
      </c>
      <c r="L258" s="118">
        <v>5500</v>
      </c>
      <c r="M258" s="118" t="s">
        <v>989</v>
      </c>
      <c r="N258" s="118" t="s">
        <v>989</v>
      </c>
      <c r="O258" s="118" t="s">
        <v>989</v>
      </c>
      <c r="P258" s="118">
        <v>40700</v>
      </c>
      <c r="Q258" s="116">
        <v>1</v>
      </c>
      <c r="R258" s="118">
        <v>40700</v>
      </c>
      <c r="S258" s="120">
        <v>49734</v>
      </c>
      <c r="T258" s="84"/>
      <c r="U258" s="106">
        <v>2036</v>
      </c>
      <c r="V258" s="107">
        <v>45351</v>
      </c>
      <c r="W258" s="108">
        <v>2037</v>
      </c>
      <c r="X258" s="108"/>
      <c r="Y258" s="108">
        <v>434084</v>
      </c>
      <c r="Z258" s="109" t="s">
        <v>991</v>
      </c>
      <c r="AA258" s="108" t="s">
        <v>1264</v>
      </c>
      <c r="AB258" s="108" t="s">
        <v>979</v>
      </c>
      <c r="AC258" s="108">
        <v>2011</v>
      </c>
      <c r="AD258" s="110">
        <v>711.74</v>
      </c>
      <c r="AE258" s="110"/>
      <c r="AF258" s="111">
        <v>43314</v>
      </c>
      <c r="AG258" s="111">
        <v>23875</v>
      </c>
      <c r="AH258" s="295"/>
      <c r="AI258" s="296"/>
      <c r="AJ258" s="79"/>
      <c r="AV258" s="79"/>
      <c r="AY258" s="79"/>
      <c r="AZ258" s="81"/>
    </row>
    <row r="259" spans="1:52" ht="21" x14ac:dyDescent="0.25">
      <c r="A259" s="112">
        <f t="shared" si="3"/>
        <v>254</v>
      </c>
      <c r="B259" s="113" t="s">
        <v>1361</v>
      </c>
      <c r="C259" s="112" t="s">
        <v>412</v>
      </c>
      <c r="D259" s="114" t="s">
        <v>594</v>
      </c>
      <c r="E259" s="115">
        <v>1613</v>
      </c>
      <c r="F259" s="116">
        <v>0</v>
      </c>
      <c r="G259" s="112" t="s">
        <v>963</v>
      </c>
      <c r="H259" s="115">
        <v>13.9</v>
      </c>
      <c r="I259" s="117">
        <v>1.94</v>
      </c>
      <c r="J259" s="118">
        <v>32200</v>
      </c>
      <c r="K259" s="119" t="s">
        <v>974</v>
      </c>
      <c r="L259" s="118">
        <v>5500</v>
      </c>
      <c r="M259" s="118" t="s">
        <v>989</v>
      </c>
      <c r="N259" s="118" t="s">
        <v>989</v>
      </c>
      <c r="O259" s="118" t="s">
        <v>989</v>
      </c>
      <c r="P259" s="118">
        <v>37700</v>
      </c>
      <c r="Q259" s="116">
        <v>1</v>
      </c>
      <c r="R259" s="118">
        <v>37700</v>
      </c>
      <c r="S259" s="120">
        <v>49734</v>
      </c>
      <c r="T259" s="84"/>
      <c r="U259" s="106">
        <v>2036</v>
      </c>
      <c r="V259" s="107">
        <v>45351</v>
      </c>
      <c r="W259" s="108">
        <v>2037</v>
      </c>
      <c r="X259" s="108"/>
      <c r="Y259" s="108">
        <v>434091</v>
      </c>
      <c r="Z259" s="109" t="s">
        <v>991</v>
      </c>
      <c r="AA259" s="108" t="s">
        <v>1264</v>
      </c>
      <c r="AB259" s="108" t="s">
        <v>979</v>
      </c>
      <c r="AC259" s="108">
        <v>2011</v>
      </c>
      <c r="AD259" s="110">
        <v>716.27</v>
      </c>
      <c r="AE259" s="110"/>
      <c r="AF259" s="111">
        <v>43314</v>
      </c>
      <c r="AG259" s="111">
        <v>2387.5</v>
      </c>
      <c r="AH259" s="295"/>
      <c r="AI259" s="296"/>
      <c r="AJ259" s="79"/>
      <c r="AV259" s="79"/>
      <c r="AY259" s="79"/>
      <c r="AZ259" s="81"/>
    </row>
    <row r="260" spans="1:52" ht="15" x14ac:dyDescent="0.25">
      <c r="A260" s="112">
        <f t="shared" si="3"/>
        <v>255</v>
      </c>
      <c r="B260" s="113" t="s">
        <v>1361</v>
      </c>
      <c r="C260" s="112" t="s">
        <v>413</v>
      </c>
      <c r="D260" s="114" t="s">
        <v>817</v>
      </c>
      <c r="E260" s="115">
        <v>728.5</v>
      </c>
      <c r="F260" s="116"/>
      <c r="G260" s="112"/>
      <c r="H260" s="115">
        <v>49.6</v>
      </c>
      <c r="I260" s="117"/>
      <c r="J260" s="118">
        <v>0</v>
      </c>
      <c r="K260" s="119" t="s">
        <v>969</v>
      </c>
      <c r="L260" s="118">
        <v>0</v>
      </c>
      <c r="M260" s="118">
        <v>0</v>
      </c>
      <c r="N260" s="118">
        <v>0</v>
      </c>
      <c r="O260" s="118">
        <v>37500</v>
      </c>
      <c r="P260" s="118">
        <v>37500</v>
      </c>
      <c r="Q260" s="116">
        <v>1</v>
      </c>
      <c r="R260" s="118">
        <v>37500</v>
      </c>
      <c r="S260" s="120" t="s">
        <v>990</v>
      </c>
      <c r="T260" s="84"/>
      <c r="U260" s="106"/>
      <c r="V260" s="107"/>
      <c r="W260" s="108"/>
      <c r="X260" s="108">
        <v>2027</v>
      </c>
      <c r="Y260" s="108">
        <v>55384</v>
      </c>
      <c r="Z260" s="109" t="s">
        <v>991</v>
      </c>
      <c r="AA260" s="108" t="s">
        <v>1281</v>
      </c>
      <c r="AB260" s="108" t="s">
        <v>979</v>
      </c>
      <c r="AC260" s="108">
        <v>1975</v>
      </c>
      <c r="AD260" s="110">
        <v>728.5</v>
      </c>
      <c r="AE260" s="110"/>
      <c r="AF260" s="111">
        <v>0</v>
      </c>
      <c r="AG260" s="111">
        <v>23875</v>
      </c>
      <c r="AH260" s="295"/>
      <c r="AI260" s="296"/>
      <c r="AJ260" s="79"/>
      <c r="AK260" s="79"/>
      <c r="AL260" s="79"/>
      <c r="AM260" s="79"/>
      <c r="AV260" s="79"/>
      <c r="AY260" s="79"/>
      <c r="AZ260" s="81"/>
    </row>
    <row r="261" spans="1:52" ht="21" x14ac:dyDescent="0.25">
      <c r="A261" s="112">
        <f t="shared" si="3"/>
        <v>256</v>
      </c>
      <c r="B261" s="113" t="s">
        <v>1361</v>
      </c>
      <c r="C261" s="112" t="s">
        <v>414</v>
      </c>
      <c r="D261" s="114" t="s">
        <v>816</v>
      </c>
      <c r="E261" s="115">
        <v>1495</v>
      </c>
      <c r="F261" s="116"/>
      <c r="G261" s="112" t="s">
        <v>963</v>
      </c>
      <c r="H261" s="115">
        <v>12.3</v>
      </c>
      <c r="I261" s="117">
        <v>2.23</v>
      </c>
      <c r="J261" s="118">
        <v>36400</v>
      </c>
      <c r="K261" s="119" t="s">
        <v>974</v>
      </c>
      <c r="L261" s="118">
        <v>5500</v>
      </c>
      <c r="M261" s="118" t="s">
        <v>989</v>
      </c>
      <c r="N261" s="118" t="s">
        <v>989</v>
      </c>
      <c r="O261" s="118" t="s">
        <v>989</v>
      </c>
      <c r="P261" s="118">
        <v>41900</v>
      </c>
      <c r="Q261" s="116">
        <v>1</v>
      </c>
      <c r="R261" s="118">
        <v>41900</v>
      </c>
      <c r="S261" s="120">
        <v>47514</v>
      </c>
      <c r="T261" s="84"/>
      <c r="U261" s="106">
        <v>2030</v>
      </c>
      <c r="V261" s="107">
        <v>43131</v>
      </c>
      <c r="W261" s="108">
        <v>2031</v>
      </c>
      <c r="X261" s="108"/>
      <c r="Y261" s="108">
        <v>453586</v>
      </c>
      <c r="Z261" s="109" t="s">
        <v>991</v>
      </c>
      <c r="AA261" s="108" t="s">
        <v>1280</v>
      </c>
      <c r="AB261" s="108" t="s">
        <v>979</v>
      </c>
      <c r="AC261" s="108">
        <v>2013</v>
      </c>
      <c r="AD261" s="110">
        <v>710.74</v>
      </c>
      <c r="AE261" s="110"/>
      <c r="AF261" s="111">
        <v>43314</v>
      </c>
      <c r="AG261" s="111">
        <v>2387.5</v>
      </c>
      <c r="AH261" s="295"/>
      <c r="AI261" s="296"/>
      <c r="AJ261" s="79"/>
      <c r="AV261" s="79"/>
      <c r="AY261" s="79"/>
      <c r="AZ261" s="81"/>
    </row>
    <row r="262" spans="1:52" ht="21" x14ac:dyDescent="0.25">
      <c r="A262" s="112">
        <f t="shared" si="3"/>
        <v>257</v>
      </c>
      <c r="B262" s="113" t="s">
        <v>1361</v>
      </c>
      <c r="C262" s="112" t="s">
        <v>415</v>
      </c>
      <c r="D262" s="114" t="s">
        <v>818</v>
      </c>
      <c r="E262" s="115">
        <v>1448</v>
      </c>
      <c r="F262" s="116"/>
      <c r="G262" s="112" t="s">
        <v>963</v>
      </c>
      <c r="H262" s="115">
        <v>12.3</v>
      </c>
      <c r="I262" s="117">
        <v>2.09</v>
      </c>
      <c r="J262" s="118">
        <v>35200</v>
      </c>
      <c r="K262" s="119" t="s">
        <v>974</v>
      </c>
      <c r="L262" s="118">
        <v>20500</v>
      </c>
      <c r="M262" s="118">
        <v>0</v>
      </c>
      <c r="N262" s="118">
        <v>0</v>
      </c>
      <c r="O262" s="118">
        <v>38200</v>
      </c>
      <c r="P262" s="118">
        <v>93900</v>
      </c>
      <c r="Q262" s="116">
        <v>1</v>
      </c>
      <c r="R262" s="118">
        <v>93900</v>
      </c>
      <c r="S262" s="120">
        <v>49643</v>
      </c>
      <c r="T262" s="84"/>
      <c r="U262" s="106">
        <v>2035</v>
      </c>
      <c r="V262" s="107">
        <v>45260</v>
      </c>
      <c r="W262" s="108">
        <v>2036</v>
      </c>
      <c r="X262" s="108">
        <v>2045</v>
      </c>
      <c r="Y262" s="108">
        <v>453587</v>
      </c>
      <c r="Z262" s="109" t="s">
        <v>991</v>
      </c>
      <c r="AA262" s="108" t="s">
        <v>1280</v>
      </c>
      <c r="AB262" s="108" t="s">
        <v>979</v>
      </c>
      <c r="AC262" s="108">
        <v>2013</v>
      </c>
      <c r="AD262" s="110">
        <v>708.93</v>
      </c>
      <c r="AE262" s="110"/>
      <c r="AF262" s="111">
        <v>43314</v>
      </c>
      <c r="AG262" s="111">
        <v>2387.5</v>
      </c>
      <c r="AH262" s="295"/>
      <c r="AI262" s="296"/>
      <c r="AJ262" s="79"/>
      <c r="AK262" s="79"/>
      <c r="AL262" s="79"/>
      <c r="AM262" s="79"/>
      <c r="AV262" s="79"/>
      <c r="AY262" s="79"/>
      <c r="AZ262" s="81"/>
    </row>
    <row r="263" spans="1:52" ht="21" x14ac:dyDescent="0.25">
      <c r="A263" s="112">
        <f t="shared" ref="A263:A326" si="4">A262+1</f>
        <v>258</v>
      </c>
      <c r="B263" s="113" t="s">
        <v>1361</v>
      </c>
      <c r="C263" s="112" t="s">
        <v>416</v>
      </c>
      <c r="D263" s="114" t="s">
        <v>819</v>
      </c>
      <c r="E263" s="115">
        <v>1454</v>
      </c>
      <c r="F263" s="116"/>
      <c r="G263" s="112" t="s">
        <v>963</v>
      </c>
      <c r="H263" s="115">
        <v>12.3</v>
      </c>
      <c r="I263" s="117">
        <v>2.09</v>
      </c>
      <c r="J263" s="118">
        <v>35200</v>
      </c>
      <c r="K263" s="119" t="s">
        <v>974</v>
      </c>
      <c r="L263" s="118">
        <v>5500</v>
      </c>
      <c r="M263" s="118" t="s">
        <v>989</v>
      </c>
      <c r="N263" s="118" t="s">
        <v>989</v>
      </c>
      <c r="O263" s="118" t="s">
        <v>989</v>
      </c>
      <c r="P263" s="118">
        <v>40700</v>
      </c>
      <c r="Q263" s="116">
        <v>1</v>
      </c>
      <c r="R263" s="118">
        <v>40700</v>
      </c>
      <c r="S263" s="120">
        <v>48395</v>
      </c>
      <c r="T263" s="84"/>
      <c r="U263" s="106">
        <v>2032</v>
      </c>
      <c r="V263" s="107">
        <v>44012</v>
      </c>
      <c r="W263" s="108">
        <v>2033</v>
      </c>
      <c r="X263" s="108"/>
      <c r="Y263" s="108">
        <v>453588</v>
      </c>
      <c r="Z263" s="109" t="s">
        <v>991</v>
      </c>
      <c r="AA263" s="108" t="s">
        <v>1280</v>
      </c>
      <c r="AB263" s="108" t="s">
        <v>979</v>
      </c>
      <c r="AC263" s="108">
        <v>2013</v>
      </c>
      <c r="AD263" s="110">
        <v>705.99</v>
      </c>
      <c r="AE263" s="110"/>
      <c r="AF263" s="111">
        <v>43314</v>
      </c>
      <c r="AG263" s="111">
        <v>2387.5</v>
      </c>
      <c r="AH263" s="295"/>
      <c r="AI263" s="296"/>
      <c r="AJ263" s="79"/>
      <c r="AV263" s="79"/>
      <c r="AY263" s="79"/>
      <c r="AZ263" s="81"/>
    </row>
    <row r="264" spans="1:52" ht="21" x14ac:dyDescent="0.25">
      <c r="A264" s="112">
        <f t="shared" si="4"/>
        <v>259</v>
      </c>
      <c r="B264" s="113" t="s">
        <v>1361</v>
      </c>
      <c r="C264" s="112" t="s">
        <v>417</v>
      </c>
      <c r="D264" s="114" t="s">
        <v>820</v>
      </c>
      <c r="E264" s="115">
        <v>1748</v>
      </c>
      <c r="F264" s="116"/>
      <c r="G264" s="112" t="s">
        <v>963</v>
      </c>
      <c r="H264" s="115">
        <v>14.9</v>
      </c>
      <c r="I264" s="117">
        <v>5.38</v>
      </c>
      <c r="J264" s="118">
        <v>166900</v>
      </c>
      <c r="K264" s="119" t="s">
        <v>974</v>
      </c>
      <c r="L264" s="118">
        <v>20500</v>
      </c>
      <c r="M264" s="118">
        <v>0</v>
      </c>
      <c r="N264" s="118">
        <v>0</v>
      </c>
      <c r="O264" s="118">
        <v>40700</v>
      </c>
      <c r="P264" s="118">
        <v>228100</v>
      </c>
      <c r="Q264" s="116">
        <v>1</v>
      </c>
      <c r="R264" s="118">
        <v>228100</v>
      </c>
      <c r="S264" s="120">
        <v>48913</v>
      </c>
      <c r="T264" s="84"/>
      <c r="U264" s="106">
        <v>2033</v>
      </c>
      <c r="V264" s="107">
        <v>44530</v>
      </c>
      <c r="W264" s="108">
        <v>2034</v>
      </c>
      <c r="X264" s="108">
        <v>2043</v>
      </c>
      <c r="Y264" s="108">
        <v>421113</v>
      </c>
      <c r="Z264" s="109" t="s">
        <v>991</v>
      </c>
      <c r="AA264" s="108" t="s">
        <v>1275</v>
      </c>
      <c r="AB264" s="108" t="s">
        <v>979</v>
      </c>
      <c r="AC264" s="108">
        <v>2010</v>
      </c>
      <c r="AD264" s="110">
        <v>709.97</v>
      </c>
      <c r="AE264" s="110"/>
      <c r="AF264" s="111">
        <v>233236.5</v>
      </c>
      <c r="AG264" s="111">
        <v>23875</v>
      </c>
      <c r="AH264" s="295"/>
      <c r="AI264" s="296"/>
      <c r="AJ264" s="79"/>
      <c r="AK264" s="79"/>
      <c r="AL264" s="79"/>
      <c r="AM264" s="79"/>
      <c r="AV264" s="79"/>
      <c r="AY264" s="79"/>
      <c r="AZ264" s="81"/>
    </row>
    <row r="265" spans="1:52" ht="21" x14ac:dyDescent="0.25">
      <c r="A265" s="112">
        <f t="shared" si="4"/>
        <v>260</v>
      </c>
      <c r="B265" s="113" t="s">
        <v>1361</v>
      </c>
      <c r="C265" s="112" t="s">
        <v>418</v>
      </c>
      <c r="D265" s="114" t="s">
        <v>821</v>
      </c>
      <c r="E265" s="115">
        <v>901</v>
      </c>
      <c r="F265" s="116"/>
      <c r="G265" s="112"/>
      <c r="H265" s="115">
        <v>20.8</v>
      </c>
      <c r="I265" s="117">
        <v>2.54</v>
      </c>
      <c r="J265" s="118">
        <v>43300</v>
      </c>
      <c r="K265" s="119" t="s">
        <v>972</v>
      </c>
      <c r="L265" s="118">
        <v>14500</v>
      </c>
      <c r="M265" s="118">
        <v>0</v>
      </c>
      <c r="N265" s="118">
        <v>0</v>
      </c>
      <c r="O265" s="118">
        <v>30800</v>
      </c>
      <c r="P265" s="118">
        <v>88600</v>
      </c>
      <c r="Q265" s="116">
        <v>1</v>
      </c>
      <c r="R265" s="118">
        <v>88600</v>
      </c>
      <c r="S265" s="120">
        <v>45838</v>
      </c>
      <c r="T265" s="84"/>
      <c r="U265" s="106" t="s">
        <v>984</v>
      </c>
      <c r="V265" s="107">
        <v>41182</v>
      </c>
      <c r="W265" s="108">
        <v>2026</v>
      </c>
      <c r="X265" s="108">
        <v>2035</v>
      </c>
      <c r="Y265" s="108">
        <v>311566</v>
      </c>
      <c r="Z265" s="109" t="s">
        <v>991</v>
      </c>
      <c r="AA265" s="108" t="s">
        <v>1282</v>
      </c>
      <c r="AB265" s="108" t="s">
        <v>979</v>
      </c>
      <c r="AC265" s="108">
        <v>2004</v>
      </c>
      <c r="AD265" s="110">
        <v>901</v>
      </c>
      <c r="AE265" s="110"/>
      <c r="AF265" s="111">
        <v>30665</v>
      </c>
      <c r="AG265" s="111">
        <v>23875</v>
      </c>
      <c r="AH265" s="295"/>
      <c r="AI265" s="296"/>
      <c r="AJ265" s="79"/>
      <c r="AK265" s="79"/>
      <c r="AL265" s="79"/>
      <c r="AM265" s="79"/>
      <c r="AV265" s="79"/>
      <c r="AY265" s="79"/>
      <c r="AZ265" s="81"/>
    </row>
    <row r="266" spans="1:52" ht="15" x14ac:dyDescent="0.25">
      <c r="A266" s="121">
        <f t="shared" si="4"/>
        <v>261</v>
      </c>
      <c r="B266" s="122" t="s">
        <v>1361</v>
      </c>
      <c r="C266" s="121" t="s">
        <v>419</v>
      </c>
      <c r="D266" s="123" t="s">
        <v>822</v>
      </c>
      <c r="E266" s="124">
        <v>1001.6</v>
      </c>
      <c r="F266" s="125"/>
      <c r="G266" s="121"/>
      <c r="H266" s="124">
        <v>75.400000000000006</v>
      </c>
      <c r="I266" s="126"/>
      <c r="J266" s="127">
        <v>0</v>
      </c>
      <c r="K266" s="128" t="s">
        <v>969</v>
      </c>
      <c r="L266" s="127">
        <v>0</v>
      </c>
      <c r="M266" s="127">
        <v>0</v>
      </c>
      <c r="N266" s="127">
        <v>0</v>
      </c>
      <c r="O266" s="127">
        <v>37500</v>
      </c>
      <c r="P266" s="127">
        <v>37500</v>
      </c>
      <c r="Q266" s="125">
        <v>0.5</v>
      </c>
      <c r="R266" s="127">
        <v>18750</v>
      </c>
      <c r="S266" s="129" t="s">
        <v>990</v>
      </c>
      <c r="T266" s="84"/>
      <c r="U266" s="106"/>
      <c r="V266" s="107"/>
      <c r="W266" s="108"/>
      <c r="X266" s="108">
        <v>2027</v>
      </c>
      <c r="Y266" s="108">
        <v>1065</v>
      </c>
      <c r="Z266" s="109" t="s">
        <v>998</v>
      </c>
      <c r="AA266" s="108" t="s">
        <v>1283</v>
      </c>
      <c r="AB266" s="108" t="s">
        <v>979</v>
      </c>
      <c r="AC266" s="108">
        <v>1950</v>
      </c>
      <c r="AD266" s="110">
        <v>1001.57</v>
      </c>
      <c r="AE266" s="110"/>
      <c r="AF266" s="111">
        <v>0</v>
      </c>
      <c r="AG266" s="111">
        <v>23875</v>
      </c>
      <c r="AH266" s="295"/>
      <c r="AI266" s="296"/>
      <c r="AJ266" s="79"/>
      <c r="AK266" s="79"/>
      <c r="AL266" s="79"/>
      <c r="AM266" s="79"/>
      <c r="AV266" s="79"/>
      <c r="AY266" s="79"/>
      <c r="AZ266" s="81"/>
    </row>
    <row r="267" spans="1:52" ht="15" x14ac:dyDescent="0.25">
      <c r="A267" s="112">
        <f t="shared" si="4"/>
        <v>262</v>
      </c>
      <c r="B267" s="113" t="s">
        <v>1361</v>
      </c>
      <c r="C267" s="112" t="s">
        <v>420</v>
      </c>
      <c r="D267" s="114" t="s">
        <v>608</v>
      </c>
      <c r="E267" s="115">
        <v>1096</v>
      </c>
      <c r="F267" s="116"/>
      <c r="G267" s="112"/>
      <c r="H267" s="115">
        <v>27.4</v>
      </c>
      <c r="I267" s="117"/>
      <c r="J267" s="118">
        <v>0</v>
      </c>
      <c r="K267" s="119" t="s">
        <v>969</v>
      </c>
      <c r="L267" s="118">
        <v>0</v>
      </c>
      <c r="M267" s="118">
        <v>0</v>
      </c>
      <c r="N267" s="118">
        <v>0</v>
      </c>
      <c r="O267" s="118">
        <v>30800</v>
      </c>
      <c r="P267" s="118">
        <v>30800</v>
      </c>
      <c r="Q267" s="116">
        <v>1</v>
      </c>
      <c r="R267" s="118">
        <v>30800</v>
      </c>
      <c r="S267" s="120" t="s">
        <v>990</v>
      </c>
      <c r="T267" s="84"/>
      <c r="U267" s="106"/>
      <c r="V267" s="107"/>
      <c r="W267" s="108"/>
      <c r="X267" s="108">
        <v>2027</v>
      </c>
      <c r="Y267" s="108">
        <v>210759</v>
      </c>
      <c r="Z267" s="109" t="s">
        <v>991</v>
      </c>
      <c r="AA267" s="108" t="s">
        <v>1284</v>
      </c>
      <c r="AB267" s="108" t="s">
        <v>979</v>
      </c>
      <c r="AC267" s="108">
        <v>1998</v>
      </c>
      <c r="AD267" s="110">
        <v>1096</v>
      </c>
      <c r="AE267" s="110"/>
      <c r="AF267" s="111">
        <v>0</v>
      </c>
      <c r="AG267" s="111">
        <v>23875</v>
      </c>
      <c r="AH267" s="295"/>
      <c r="AI267" s="296"/>
      <c r="AJ267" s="79"/>
      <c r="AK267" s="79"/>
      <c r="AL267" s="79"/>
      <c r="AM267" s="79"/>
      <c r="AV267" s="79"/>
      <c r="AY267" s="79"/>
      <c r="AZ267" s="81"/>
    </row>
    <row r="268" spans="1:52" ht="21" x14ac:dyDescent="0.25">
      <c r="A268" s="112">
        <f t="shared" si="4"/>
        <v>263</v>
      </c>
      <c r="B268" s="113" t="s">
        <v>1361</v>
      </c>
      <c r="C268" s="112" t="s">
        <v>421</v>
      </c>
      <c r="D268" s="114" t="s">
        <v>823</v>
      </c>
      <c r="E268" s="115">
        <v>1008</v>
      </c>
      <c r="F268" s="116">
        <v>0</v>
      </c>
      <c r="G268" s="112"/>
      <c r="H268" s="115">
        <v>26.8</v>
      </c>
      <c r="I268" s="117">
        <v>1.23</v>
      </c>
      <c r="J268" s="118">
        <v>22100</v>
      </c>
      <c r="K268" s="119" t="s">
        <v>972</v>
      </c>
      <c r="L268" s="118">
        <v>14500</v>
      </c>
      <c r="M268" s="118">
        <v>0</v>
      </c>
      <c r="N268" s="118">
        <v>0</v>
      </c>
      <c r="O268" s="118">
        <v>30800</v>
      </c>
      <c r="P268" s="118">
        <v>67400</v>
      </c>
      <c r="Q268" s="116">
        <v>1</v>
      </c>
      <c r="R268" s="118">
        <v>67400</v>
      </c>
      <c r="S268" s="120">
        <v>46752</v>
      </c>
      <c r="T268" s="84"/>
      <c r="U268" s="106" t="s">
        <v>981</v>
      </c>
      <c r="V268" s="107">
        <v>40209</v>
      </c>
      <c r="W268" s="108">
        <v>2028</v>
      </c>
      <c r="X268" s="108">
        <v>2037</v>
      </c>
      <c r="Y268" s="108">
        <v>216986</v>
      </c>
      <c r="Z268" s="109" t="s">
        <v>991</v>
      </c>
      <c r="AA268" s="108" t="s">
        <v>1285</v>
      </c>
      <c r="AB268" s="108" t="s">
        <v>979</v>
      </c>
      <c r="AC268" s="108">
        <v>1998</v>
      </c>
      <c r="AD268" s="110">
        <v>990.77</v>
      </c>
      <c r="AE268" s="110"/>
      <c r="AF268" s="111">
        <v>38331.25</v>
      </c>
      <c r="AG268" s="111">
        <v>23875</v>
      </c>
      <c r="AH268" s="295"/>
      <c r="AI268" s="296"/>
      <c r="AJ268" s="79"/>
      <c r="AK268" s="79"/>
      <c r="AL268" s="79"/>
      <c r="AM268" s="79"/>
      <c r="AV268" s="79"/>
      <c r="AY268" s="79"/>
      <c r="AZ268" s="81"/>
    </row>
    <row r="269" spans="1:52" ht="15" x14ac:dyDescent="0.25">
      <c r="A269" s="112">
        <f t="shared" si="4"/>
        <v>264</v>
      </c>
      <c r="B269" s="113" t="s">
        <v>1361</v>
      </c>
      <c r="C269" s="112" t="s">
        <v>422</v>
      </c>
      <c r="D269" s="114" t="s">
        <v>824</v>
      </c>
      <c r="E269" s="115">
        <v>1028</v>
      </c>
      <c r="F269" s="116"/>
      <c r="G269" s="112"/>
      <c r="H269" s="115">
        <v>21.8</v>
      </c>
      <c r="I269" s="117"/>
      <c r="J269" s="118">
        <v>0</v>
      </c>
      <c r="K269" s="119" t="s">
        <v>969</v>
      </c>
      <c r="L269" s="118">
        <v>0</v>
      </c>
      <c r="M269" s="118">
        <v>0</v>
      </c>
      <c r="N269" s="118">
        <v>0</v>
      </c>
      <c r="O269" s="118">
        <v>30800</v>
      </c>
      <c r="P269" s="118">
        <v>30800</v>
      </c>
      <c r="Q269" s="116">
        <v>1</v>
      </c>
      <c r="R269" s="118">
        <v>30800</v>
      </c>
      <c r="S269" s="120" t="s">
        <v>990</v>
      </c>
      <c r="T269" s="84"/>
      <c r="U269" s="106"/>
      <c r="V269" s="107"/>
      <c r="W269" s="108"/>
      <c r="X269" s="108">
        <v>2027</v>
      </c>
      <c r="Y269" s="108">
        <v>290026</v>
      </c>
      <c r="Z269" s="109" t="s">
        <v>991</v>
      </c>
      <c r="AA269" s="108" t="s">
        <v>1286</v>
      </c>
      <c r="AB269" s="108" t="s">
        <v>979</v>
      </c>
      <c r="AC269" s="108">
        <v>2003</v>
      </c>
      <c r="AD269" s="110">
        <v>1028</v>
      </c>
      <c r="AE269" s="110"/>
      <c r="AF269" s="111">
        <v>0</v>
      </c>
      <c r="AG269" s="111">
        <v>23875</v>
      </c>
      <c r="AH269" s="295"/>
      <c r="AI269" s="296"/>
      <c r="AJ269" s="79"/>
      <c r="AK269" s="79"/>
      <c r="AL269" s="79"/>
      <c r="AM269" s="79"/>
      <c r="AV269" s="79"/>
      <c r="AY269" s="79"/>
      <c r="AZ269" s="81"/>
    </row>
    <row r="270" spans="1:52" ht="21" x14ac:dyDescent="0.25">
      <c r="A270" s="112">
        <f t="shared" si="4"/>
        <v>265</v>
      </c>
      <c r="B270" s="113" t="s">
        <v>1361</v>
      </c>
      <c r="C270" s="112" t="s">
        <v>423</v>
      </c>
      <c r="D270" s="114" t="s">
        <v>825</v>
      </c>
      <c r="E270" s="115">
        <v>1812</v>
      </c>
      <c r="F270" s="116"/>
      <c r="G270" s="112" t="s">
        <v>963</v>
      </c>
      <c r="H270" s="115">
        <v>15.4</v>
      </c>
      <c r="I270" s="117">
        <v>3.3099999999999996</v>
      </c>
      <c r="J270" s="118">
        <v>85400</v>
      </c>
      <c r="K270" s="119" t="s">
        <v>974</v>
      </c>
      <c r="L270" s="118">
        <v>5500</v>
      </c>
      <c r="M270" s="118" t="s">
        <v>989</v>
      </c>
      <c r="N270" s="118" t="s">
        <v>989</v>
      </c>
      <c r="O270" s="118" t="s">
        <v>989</v>
      </c>
      <c r="P270" s="118">
        <v>90900</v>
      </c>
      <c r="Q270" s="116">
        <v>1</v>
      </c>
      <c r="R270" s="118">
        <v>90900</v>
      </c>
      <c r="S270" s="120">
        <v>45838</v>
      </c>
      <c r="T270" s="84"/>
      <c r="U270" s="106" t="s">
        <v>985</v>
      </c>
      <c r="V270" s="107">
        <v>41333</v>
      </c>
      <c r="W270" s="108">
        <v>2026</v>
      </c>
      <c r="X270" s="108"/>
      <c r="Y270" s="108">
        <v>416054</v>
      </c>
      <c r="Z270" s="109" t="s">
        <v>991</v>
      </c>
      <c r="AA270" s="108" t="s">
        <v>1287</v>
      </c>
      <c r="AB270" s="108" t="s">
        <v>979</v>
      </c>
      <c r="AC270" s="108">
        <v>2010</v>
      </c>
      <c r="AD270" s="110">
        <v>729.99</v>
      </c>
      <c r="AE270" s="110"/>
      <c r="AF270" s="111">
        <v>43314</v>
      </c>
      <c r="AG270" s="111">
        <v>2387.5</v>
      </c>
      <c r="AH270" s="295"/>
      <c r="AI270" s="296"/>
      <c r="AJ270" s="79"/>
      <c r="AV270" s="79"/>
      <c r="AY270" s="79"/>
      <c r="AZ270" s="81"/>
    </row>
    <row r="271" spans="1:52" ht="15" x14ac:dyDescent="0.25">
      <c r="A271" s="112">
        <f t="shared" si="4"/>
        <v>266</v>
      </c>
      <c r="B271" s="113" t="s">
        <v>1361</v>
      </c>
      <c r="C271" s="112" t="s">
        <v>424</v>
      </c>
      <c r="D271" s="114" t="s">
        <v>826</v>
      </c>
      <c r="E271" s="115">
        <v>1651</v>
      </c>
      <c r="F271" s="116"/>
      <c r="G271" s="112" t="s">
        <v>963</v>
      </c>
      <c r="H271" s="115">
        <v>12.4</v>
      </c>
      <c r="I271" s="117">
        <v>2.2599999999999998</v>
      </c>
      <c r="J271" s="118">
        <v>37900</v>
      </c>
      <c r="K271" s="119" t="s">
        <v>970</v>
      </c>
      <c r="L271" s="118">
        <v>5500</v>
      </c>
      <c r="M271" s="118" t="s">
        <v>989</v>
      </c>
      <c r="N271" s="118" t="s">
        <v>989</v>
      </c>
      <c r="O271" s="118" t="s">
        <v>989</v>
      </c>
      <c r="P271" s="118">
        <v>43400</v>
      </c>
      <c r="Q271" s="116">
        <v>1</v>
      </c>
      <c r="R271" s="118">
        <v>43400</v>
      </c>
      <c r="S271" s="120">
        <v>53563</v>
      </c>
      <c r="T271" s="84"/>
      <c r="U271" s="106"/>
      <c r="V271" s="107">
        <v>49180</v>
      </c>
      <c r="W271" s="108">
        <v>2047</v>
      </c>
      <c r="X271" s="108"/>
      <c r="Y271" s="108">
        <v>445402</v>
      </c>
      <c r="Z271" s="109" t="s">
        <v>991</v>
      </c>
      <c r="AA271" s="108" t="s">
        <v>1288</v>
      </c>
      <c r="AB271" s="108" t="s">
        <v>979</v>
      </c>
      <c r="AC271" s="108">
        <v>2013</v>
      </c>
      <c r="AD271" s="110">
        <v>738.93</v>
      </c>
      <c r="AE271" s="110">
        <v>4.5</v>
      </c>
      <c r="AF271" s="111">
        <v>43314</v>
      </c>
      <c r="AG271" s="111">
        <v>23875</v>
      </c>
      <c r="AH271" s="295"/>
      <c r="AI271" s="296"/>
      <c r="AJ271" s="79"/>
      <c r="AV271" s="79"/>
      <c r="AY271" s="79"/>
      <c r="AZ271" s="81"/>
    </row>
    <row r="272" spans="1:52" ht="15" x14ac:dyDescent="0.25">
      <c r="A272" s="112">
        <f t="shared" si="4"/>
        <v>267</v>
      </c>
      <c r="B272" s="113" t="s">
        <v>1361</v>
      </c>
      <c r="C272" s="112" t="s">
        <v>425</v>
      </c>
      <c r="D272" s="114" t="s">
        <v>827</v>
      </c>
      <c r="E272" s="115">
        <v>1682</v>
      </c>
      <c r="F272" s="116"/>
      <c r="G272" s="112" t="s">
        <v>963</v>
      </c>
      <c r="H272" s="115">
        <v>12.4</v>
      </c>
      <c r="I272" s="117">
        <v>2.35</v>
      </c>
      <c r="J272" s="118">
        <v>39300</v>
      </c>
      <c r="K272" s="119" t="s">
        <v>970</v>
      </c>
      <c r="L272" s="118">
        <v>20500</v>
      </c>
      <c r="M272" s="118">
        <v>0</v>
      </c>
      <c r="N272" s="118">
        <v>0</v>
      </c>
      <c r="O272" s="118">
        <v>35800</v>
      </c>
      <c r="P272" s="118">
        <v>95600</v>
      </c>
      <c r="Q272" s="116">
        <v>1</v>
      </c>
      <c r="R272" s="118">
        <v>95600</v>
      </c>
      <c r="S272" s="120">
        <v>57311</v>
      </c>
      <c r="T272" s="84"/>
      <c r="U272" s="106"/>
      <c r="V272" s="107">
        <v>52928</v>
      </c>
      <c r="W272" s="108">
        <v>2057</v>
      </c>
      <c r="X272" s="108">
        <v>2066</v>
      </c>
      <c r="Y272" s="108">
        <v>445410</v>
      </c>
      <c r="Z272" s="109" t="s">
        <v>991</v>
      </c>
      <c r="AA272" s="108" t="s">
        <v>1288</v>
      </c>
      <c r="AB272" s="108" t="s">
        <v>979</v>
      </c>
      <c r="AC272" s="108">
        <v>2013</v>
      </c>
      <c r="AD272" s="110">
        <v>737.05</v>
      </c>
      <c r="AE272" s="110">
        <v>3</v>
      </c>
      <c r="AF272" s="111">
        <v>43314</v>
      </c>
      <c r="AG272" s="111">
        <v>2387.5</v>
      </c>
      <c r="AH272" s="295"/>
      <c r="AI272" s="296"/>
      <c r="AJ272" s="79"/>
      <c r="AK272" s="79"/>
      <c r="AL272" s="79"/>
      <c r="AM272" s="79"/>
      <c r="AV272" s="79"/>
      <c r="AY272" s="79"/>
      <c r="AZ272" s="81"/>
    </row>
    <row r="273" spans="1:52" ht="15" x14ac:dyDescent="0.25">
      <c r="A273" s="112">
        <f t="shared" si="4"/>
        <v>268</v>
      </c>
      <c r="B273" s="113" t="s">
        <v>1361</v>
      </c>
      <c r="C273" s="112" t="s">
        <v>426</v>
      </c>
      <c r="D273" s="114" t="s">
        <v>828</v>
      </c>
      <c r="E273" s="115">
        <v>1754</v>
      </c>
      <c r="F273" s="116"/>
      <c r="G273" s="112" t="s">
        <v>963</v>
      </c>
      <c r="H273" s="115">
        <v>12.4</v>
      </c>
      <c r="I273" s="117">
        <v>2.5099999999999998</v>
      </c>
      <c r="J273" s="118">
        <v>40900</v>
      </c>
      <c r="K273" s="119" t="s">
        <v>970</v>
      </c>
      <c r="L273" s="118">
        <v>5500</v>
      </c>
      <c r="M273" s="118" t="s">
        <v>989</v>
      </c>
      <c r="N273" s="118" t="s">
        <v>989</v>
      </c>
      <c r="O273" s="118" t="s">
        <v>989</v>
      </c>
      <c r="P273" s="118">
        <v>46400</v>
      </c>
      <c r="Q273" s="116">
        <v>1</v>
      </c>
      <c r="R273" s="118">
        <v>46400</v>
      </c>
      <c r="S273" s="120">
        <v>49911</v>
      </c>
      <c r="T273" s="84"/>
      <c r="U273" s="106"/>
      <c r="V273" s="107">
        <v>45528</v>
      </c>
      <c r="W273" s="108">
        <v>2037</v>
      </c>
      <c r="X273" s="108"/>
      <c r="Y273" s="108">
        <v>445408</v>
      </c>
      <c r="Z273" s="109" t="s">
        <v>991</v>
      </c>
      <c r="AA273" s="108" t="s">
        <v>1288</v>
      </c>
      <c r="AB273" s="108" t="s">
        <v>979</v>
      </c>
      <c r="AC273" s="108">
        <v>2013</v>
      </c>
      <c r="AD273" s="110">
        <v>737.94</v>
      </c>
      <c r="AE273" s="110">
        <v>1.6</v>
      </c>
      <c r="AF273" s="111">
        <v>43314</v>
      </c>
      <c r="AG273" s="111">
        <v>2387.5</v>
      </c>
      <c r="AH273" s="295"/>
      <c r="AI273" s="296"/>
      <c r="AJ273" s="79"/>
      <c r="AV273" s="79"/>
      <c r="AY273" s="79"/>
      <c r="AZ273" s="81"/>
    </row>
    <row r="274" spans="1:52" ht="21" x14ac:dyDescent="0.25">
      <c r="A274" s="112">
        <f t="shared" si="4"/>
        <v>269</v>
      </c>
      <c r="B274" s="113" t="s">
        <v>1361</v>
      </c>
      <c r="C274" s="112" t="s">
        <v>427</v>
      </c>
      <c r="D274" s="114" t="s">
        <v>829</v>
      </c>
      <c r="E274" s="115">
        <v>1482</v>
      </c>
      <c r="F274" s="116">
        <v>0</v>
      </c>
      <c r="G274" s="112" t="s">
        <v>963</v>
      </c>
      <c r="H274" s="115">
        <v>13.2</v>
      </c>
      <c r="I274" s="117">
        <v>2.13</v>
      </c>
      <c r="J274" s="118">
        <v>35200</v>
      </c>
      <c r="K274" s="119" t="s">
        <v>974</v>
      </c>
      <c r="L274" s="118">
        <v>5500</v>
      </c>
      <c r="M274" s="118" t="s">
        <v>989</v>
      </c>
      <c r="N274" s="118" t="s">
        <v>989</v>
      </c>
      <c r="O274" s="118" t="s">
        <v>989</v>
      </c>
      <c r="P274" s="118">
        <v>40700</v>
      </c>
      <c r="Q274" s="116">
        <v>1</v>
      </c>
      <c r="R274" s="118">
        <v>40700</v>
      </c>
      <c r="S274" s="120">
        <v>46446</v>
      </c>
      <c r="T274" s="84"/>
      <c r="U274" s="106">
        <v>2027</v>
      </c>
      <c r="V274" s="107">
        <v>42063</v>
      </c>
      <c r="W274" s="108">
        <v>2028</v>
      </c>
      <c r="X274" s="108"/>
      <c r="Y274" s="108">
        <v>444185</v>
      </c>
      <c r="Z274" s="109" t="s">
        <v>991</v>
      </c>
      <c r="AA274" s="108" t="s">
        <v>1289</v>
      </c>
      <c r="AB274" s="108" t="s">
        <v>979</v>
      </c>
      <c r="AC274" s="108">
        <v>2012</v>
      </c>
      <c r="AD274" s="110">
        <v>736.95</v>
      </c>
      <c r="AE274" s="110"/>
      <c r="AF274" s="111">
        <v>43314</v>
      </c>
      <c r="AG274" s="111">
        <v>23875</v>
      </c>
      <c r="AH274" s="295"/>
      <c r="AI274" s="296"/>
      <c r="AJ274" s="79"/>
      <c r="AV274" s="79"/>
      <c r="AY274" s="79"/>
      <c r="AZ274" s="81"/>
    </row>
    <row r="275" spans="1:52" ht="21" x14ac:dyDescent="0.25">
      <c r="A275" s="112">
        <f t="shared" si="4"/>
        <v>270</v>
      </c>
      <c r="B275" s="113" t="s">
        <v>1361</v>
      </c>
      <c r="C275" s="112" t="s">
        <v>428</v>
      </c>
      <c r="D275" s="114" t="s">
        <v>659</v>
      </c>
      <c r="E275" s="115">
        <v>1738</v>
      </c>
      <c r="F275" s="116">
        <v>0</v>
      </c>
      <c r="G275" s="112" t="s">
        <v>963</v>
      </c>
      <c r="H275" s="115">
        <v>13.1</v>
      </c>
      <c r="I275" s="117">
        <v>2.25</v>
      </c>
      <c r="J275" s="118">
        <v>37900</v>
      </c>
      <c r="K275" s="119" t="s">
        <v>974</v>
      </c>
      <c r="L275" s="118">
        <v>5500</v>
      </c>
      <c r="M275" s="118" t="s">
        <v>989</v>
      </c>
      <c r="N275" s="118" t="s">
        <v>989</v>
      </c>
      <c r="O275" s="118" t="s">
        <v>989</v>
      </c>
      <c r="P275" s="118">
        <v>43400</v>
      </c>
      <c r="Q275" s="116">
        <v>1</v>
      </c>
      <c r="R275" s="118">
        <v>43400</v>
      </c>
      <c r="S275" s="120">
        <v>48334</v>
      </c>
      <c r="T275" s="84"/>
      <c r="U275" s="106">
        <v>2032</v>
      </c>
      <c r="V275" s="107">
        <v>43951</v>
      </c>
      <c r="W275" s="108">
        <v>2033</v>
      </c>
      <c r="X275" s="108"/>
      <c r="Y275" s="108">
        <v>445264</v>
      </c>
      <c r="Z275" s="109" t="s">
        <v>991</v>
      </c>
      <c r="AA275" s="108" t="s">
        <v>1290</v>
      </c>
      <c r="AB275" s="108" t="s">
        <v>979</v>
      </c>
      <c r="AC275" s="108">
        <v>2012</v>
      </c>
      <c r="AD275" s="110">
        <v>734.2</v>
      </c>
      <c r="AE275" s="110"/>
      <c r="AF275" s="111">
        <v>43314</v>
      </c>
      <c r="AG275" s="111">
        <v>2387.5</v>
      </c>
      <c r="AH275" s="295"/>
      <c r="AI275" s="296"/>
      <c r="AJ275" s="79"/>
      <c r="AV275" s="79"/>
      <c r="AY275" s="79"/>
      <c r="AZ275" s="81"/>
    </row>
    <row r="276" spans="1:52" ht="21" x14ac:dyDescent="0.25">
      <c r="A276" s="112">
        <f t="shared" si="4"/>
        <v>271</v>
      </c>
      <c r="B276" s="113" t="s">
        <v>1361</v>
      </c>
      <c r="C276" s="112" t="s">
        <v>429</v>
      </c>
      <c r="D276" s="114" t="s">
        <v>830</v>
      </c>
      <c r="E276" s="115">
        <v>1672</v>
      </c>
      <c r="F276" s="116">
        <v>0</v>
      </c>
      <c r="G276" s="112" t="s">
        <v>963</v>
      </c>
      <c r="H276" s="115">
        <v>13.1</v>
      </c>
      <c r="I276" s="117">
        <v>1.52</v>
      </c>
      <c r="J276" s="118">
        <v>26600</v>
      </c>
      <c r="K276" s="119" t="s">
        <v>974</v>
      </c>
      <c r="L276" s="118">
        <v>5500</v>
      </c>
      <c r="M276" s="118" t="s">
        <v>989</v>
      </c>
      <c r="N276" s="118" t="s">
        <v>989</v>
      </c>
      <c r="O276" s="118" t="s">
        <v>989</v>
      </c>
      <c r="P276" s="118">
        <v>32100</v>
      </c>
      <c r="Q276" s="116">
        <v>1</v>
      </c>
      <c r="R276" s="118">
        <v>32100</v>
      </c>
      <c r="S276" s="120">
        <v>47026</v>
      </c>
      <c r="T276" s="84"/>
      <c r="U276" s="106">
        <v>2028</v>
      </c>
      <c r="V276" s="107">
        <v>42643</v>
      </c>
      <c r="W276" s="108">
        <v>2029</v>
      </c>
      <c r="X276" s="108"/>
      <c r="Y276" s="108">
        <v>445298</v>
      </c>
      <c r="Z276" s="109" t="s">
        <v>991</v>
      </c>
      <c r="AA276" s="108" t="s">
        <v>1290</v>
      </c>
      <c r="AB276" s="108" t="s">
        <v>979</v>
      </c>
      <c r="AC276" s="108">
        <v>2012</v>
      </c>
      <c r="AD276" s="110">
        <v>733.69</v>
      </c>
      <c r="AE276" s="110"/>
      <c r="AF276" s="111">
        <v>43314</v>
      </c>
      <c r="AG276" s="111">
        <v>2387.5</v>
      </c>
      <c r="AH276" s="295"/>
      <c r="AI276" s="296"/>
      <c r="AJ276" s="79"/>
      <c r="AV276" s="79"/>
      <c r="AY276" s="79"/>
      <c r="AZ276" s="81"/>
    </row>
    <row r="277" spans="1:52" ht="21" x14ac:dyDescent="0.25">
      <c r="A277" s="112">
        <f t="shared" si="4"/>
        <v>272</v>
      </c>
      <c r="B277" s="113" t="s">
        <v>1361</v>
      </c>
      <c r="C277" s="112" t="s">
        <v>430</v>
      </c>
      <c r="D277" s="114" t="s">
        <v>831</v>
      </c>
      <c r="E277" s="115">
        <v>1631</v>
      </c>
      <c r="F277" s="116">
        <v>0</v>
      </c>
      <c r="G277" s="112" t="s">
        <v>963</v>
      </c>
      <c r="H277" s="115">
        <v>13.1</v>
      </c>
      <c r="I277" s="117">
        <v>1.99</v>
      </c>
      <c r="J277" s="118">
        <v>33600</v>
      </c>
      <c r="K277" s="119" t="s">
        <v>974</v>
      </c>
      <c r="L277" s="118">
        <v>5500</v>
      </c>
      <c r="M277" s="118" t="s">
        <v>989</v>
      </c>
      <c r="N277" s="118" t="s">
        <v>989</v>
      </c>
      <c r="O277" s="118" t="s">
        <v>989</v>
      </c>
      <c r="P277" s="118">
        <v>39100</v>
      </c>
      <c r="Q277" s="116">
        <v>1</v>
      </c>
      <c r="R277" s="118">
        <v>39100</v>
      </c>
      <c r="S277" s="120">
        <v>48060</v>
      </c>
      <c r="T277" s="84"/>
      <c r="U277" s="106">
        <v>2031</v>
      </c>
      <c r="V277" s="107">
        <v>43677</v>
      </c>
      <c r="W277" s="108">
        <v>2032</v>
      </c>
      <c r="X277" s="108"/>
      <c r="Y277" s="108">
        <v>445320</v>
      </c>
      <c r="Z277" s="109" t="s">
        <v>991</v>
      </c>
      <c r="AA277" s="108" t="s">
        <v>1290</v>
      </c>
      <c r="AB277" s="108" t="s">
        <v>979</v>
      </c>
      <c r="AC277" s="108">
        <v>2012</v>
      </c>
      <c r="AD277" s="110">
        <v>733.73</v>
      </c>
      <c r="AE277" s="110"/>
      <c r="AF277" s="111">
        <v>43314</v>
      </c>
      <c r="AG277" s="111">
        <v>2387.5</v>
      </c>
      <c r="AH277" s="295"/>
      <c r="AI277" s="296"/>
      <c r="AJ277" s="79"/>
      <c r="AV277" s="79"/>
      <c r="AY277" s="79"/>
      <c r="AZ277" s="81"/>
    </row>
    <row r="278" spans="1:52" ht="21" x14ac:dyDescent="0.25">
      <c r="A278" s="112">
        <f t="shared" si="4"/>
        <v>273</v>
      </c>
      <c r="B278" s="113" t="s">
        <v>1361</v>
      </c>
      <c r="C278" s="112" t="s">
        <v>431</v>
      </c>
      <c r="D278" s="114" t="s">
        <v>832</v>
      </c>
      <c r="E278" s="115">
        <v>1657</v>
      </c>
      <c r="F278" s="116"/>
      <c r="G278" s="112" t="s">
        <v>963</v>
      </c>
      <c r="H278" s="115">
        <v>15.4</v>
      </c>
      <c r="I278" s="117">
        <v>2.23</v>
      </c>
      <c r="J278" s="118">
        <v>67100</v>
      </c>
      <c r="K278" s="119" t="s">
        <v>974</v>
      </c>
      <c r="L278" s="118">
        <v>5500</v>
      </c>
      <c r="M278" s="118" t="s">
        <v>989</v>
      </c>
      <c r="N278" s="118" t="s">
        <v>989</v>
      </c>
      <c r="O278" s="118" t="s">
        <v>989</v>
      </c>
      <c r="P278" s="118">
        <v>72600</v>
      </c>
      <c r="Q278" s="116">
        <v>1</v>
      </c>
      <c r="R278" s="118">
        <v>72600</v>
      </c>
      <c r="S278" s="120">
        <v>45838</v>
      </c>
      <c r="T278" s="84"/>
      <c r="U278" s="106" t="s">
        <v>985</v>
      </c>
      <c r="V278" s="107">
        <v>41333</v>
      </c>
      <c r="W278" s="108">
        <v>2026</v>
      </c>
      <c r="X278" s="108"/>
      <c r="Y278" s="108">
        <v>415307</v>
      </c>
      <c r="Z278" s="109" t="s">
        <v>991</v>
      </c>
      <c r="AA278" s="108" t="s">
        <v>1287</v>
      </c>
      <c r="AB278" s="108" t="s">
        <v>979</v>
      </c>
      <c r="AC278" s="108">
        <v>2010</v>
      </c>
      <c r="AD278" s="110">
        <v>732.41</v>
      </c>
      <c r="AE278" s="110"/>
      <c r="AF278" s="111">
        <v>43314</v>
      </c>
      <c r="AG278" s="111">
        <v>2387.5</v>
      </c>
      <c r="AH278" s="295"/>
      <c r="AI278" s="296"/>
      <c r="AJ278" s="79"/>
      <c r="AV278" s="79"/>
      <c r="AY278" s="79"/>
      <c r="AZ278" s="81"/>
    </row>
    <row r="279" spans="1:52" ht="21" x14ac:dyDescent="0.25">
      <c r="A279" s="112">
        <f t="shared" si="4"/>
        <v>274</v>
      </c>
      <c r="B279" s="113" t="s">
        <v>1361</v>
      </c>
      <c r="C279" s="112" t="s">
        <v>432</v>
      </c>
      <c r="D279" s="114" t="s">
        <v>659</v>
      </c>
      <c r="E279" s="115">
        <v>1731</v>
      </c>
      <c r="F279" s="116">
        <v>0</v>
      </c>
      <c r="G279" s="112" t="s">
        <v>963</v>
      </c>
      <c r="H279" s="115">
        <v>13.1</v>
      </c>
      <c r="I279" s="117">
        <v>2.23</v>
      </c>
      <c r="J279" s="118">
        <v>36400</v>
      </c>
      <c r="K279" s="119" t="s">
        <v>974</v>
      </c>
      <c r="L279" s="118">
        <v>20500</v>
      </c>
      <c r="M279" s="118">
        <v>0</v>
      </c>
      <c r="N279" s="118">
        <v>0</v>
      </c>
      <c r="O279" s="118">
        <v>38200</v>
      </c>
      <c r="P279" s="118">
        <v>95100</v>
      </c>
      <c r="Q279" s="116">
        <v>1</v>
      </c>
      <c r="R279" s="118">
        <v>95100</v>
      </c>
      <c r="S279" s="120">
        <v>48334</v>
      </c>
      <c r="T279" s="84"/>
      <c r="U279" s="106">
        <v>2032</v>
      </c>
      <c r="V279" s="107">
        <v>43951</v>
      </c>
      <c r="W279" s="108">
        <v>2033</v>
      </c>
      <c r="X279" s="108">
        <v>2042</v>
      </c>
      <c r="Y279" s="108">
        <v>445252</v>
      </c>
      <c r="Z279" s="109" t="s">
        <v>991</v>
      </c>
      <c r="AA279" s="108" t="s">
        <v>1290</v>
      </c>
      <c r="AB279" s="108" t="s">
        <v>979</v>
      </c>
      <c r="AC279" s="108">
        <v>2012</v>
      </c>
      <c r="AD279" s="110">
        <v>732.34</v>
      </c>
      <c r="AE279" s="110"/>
      <c r="AF279" s="111">
        <v>43314</v>
      </c>
      <c r="AG279" s="111">
        <v>23875</v>
      </c>
      <c r="AH279" s="295"/>
      <c r="AI279" s="296"/>
      <c r="AJ279" s="79"/>
      <c r="AK279" s="79"/>
      <c r="AL279" s="79"/>
      <c r="AM279" s="79"/>
      <c r="AV279" s="79"/>
      <c r="AY279" s="79"/>
      <c r="AZ279" s="81"/>
    </row>
    <row r="280" spans="1:52" ht="21" x14ac:dyDescent="0.25">
      <c r="A280" s="112">
        <f t="shared" si="4"/>
        <v>275</v>
      </c>
      <c r="B280" s="113" t="s">
        <v>1361</v>
      </c>
      <c r="C280" s="112" t="s">
        <v>433</v>
      </c>
      <c r="D280" s="114" t="s">
        <v>833</v>
      </c>
      <c r="E280" s="115">
        <v>945</v>
      </c>
      <c r="F280" s="116"/>
      <c r="G280" s="112" t="s">
        <v>963</v>
      </c>
      <c r="H280" s="115">
        <v>17.899999999999999</v>
      </c>
      <c r="I280" s="117">
        <v>1.21</v>
      </c>
      <c r="J280" s="118">
        <v>22100</v>
      </c>
      <c r="K280" s="119" t="s">
        <v>974</v>
      </c>
      <c r="L280" s="118">
        <v>20500</v>
      </c>
      <c r="M280" s="118">
        <v>0</v>
      </c>
      <c r="N280" s="118">
        <v>0</v>
      </c>
      <c r="O280" s="118">
        <v>35800</v>
      </c>
      <c r="P280" s="118">
        <v>78400</v>
      </c>
      <c r="Q280" s="116">
        <v>1</v>
      </c>
      <c r="R280" s="118">
        <v>78400</v>
      </c>
      <c r="S280" s="120">
        <v>46752</v>
      </c>
      <c r="T280" s="84"/>
      <c r="U280" s="106" t="s">
        <v>980</v>
      </c>
      <c r="V280" s="107">
        <v>40147</v>
      </c>
      <c r="W280" s="108">
        <v>2028</v>
      </c>
      <c r="X280" s="108">
        <v>2037</v>
      </c>
      <c r="Y280" s="108">
        <v>369149</v>
      </c>
      <c r="Z280" s="109" t="s">
        <v>991</v>
      </c>
      <c r="AA280" s="108" t="s">
        <v>1287</v>
      </c>
      <c r="AB280" s="108" t="s">
        <v>979</v>
      </c>
      <c r="AC280" s="108">
        <v>2007</v>
      </c>
      <c r="AD280" s="110">
        <v>913.31</v>
      </c>
      <c r="AE280" s="110"/>
      <c r="AF280" s="111">
        <v>43314</v>
      </c>
      <c r="AG280" s="111">
        <v>23875</v>
      </c>
      <c r="AH280" s="295"/>
      <c r="AI280" s="296"/>
      <c r="AJ280" s="79"/>
      <c r="AK280" s="79"/>
      <c r="AL280" s="79"/>
      <c r="AM280" s="79"/>
      <c r="AV280" s="79"/>
      <c r="AY280" s="79"/>
      <c r="AZ280" s="81"/>
    </row>
    <row r="281" spans="1:52" ht="21" x14ac:dyDescent="0.25">
      <c r="A281" s="112">
        <f t="shared" si="4"/>
        <v>276</v>
      </c>
      <c r="B281" s="113" t="s">
        <v>1361</v>
      </c>
      <c r="C281" s="112" t="s">
        <v>434</v>
      </c>
      <c r="D281" s="114" t="s">
        <v>834</v>
      </c>
      <c r="E281" s="115">
        <v>1582</v>
      </c>
      <c r="F281" s="116">
        <v>0</v>
      </c>
      <c r="G281" s="112" t="s">
        <v>963</v>
      </c>
      <c r="H281" s="115">
        <v>13.3</v>
      </c>
      <c r="I281" s="117">
        <v>2.44</v>
      </c>
      <c r="J281" s="118">
        <v>39300</v>
      </c>
      <c r="K281" s="119" t="s">
        <v>974</v>
      </c>
      <c r="L281" s="118">
        <v>20500</v>
      </c>
      <c r="M281" s="118">
        <v>9800</v>
      </c>
      <c r="N281" s="118">
        <v>0</v>
      </c>
      <c r="O281" s="118">
        <v>38200</v>
      </c>
      <c r="P281" s="118">
        <v>107800</v>
      </c>
      <c r="Q281" s="116">
        <v>1</v>
      </c>
      <c r="R281" s="118">
        <v>107800</v>
      </c>
      <c r="S281" s="120">
        <v>47483</v>
      </c>
      <c r="T281" s="84"/>
      <c r="U281" s="106">
        <v>2029</v>
      </c>
      <c r="V281" s="107">
        <v>43100</v>
      </c>
      <c r="W281" s="108">
        <v>2030</v>
      </c>
      <c r="X281" s="108">
        <v>2039</v>
      </c>
      <c r="Y281" s="108">
        <v>444288</v>
      </c>
      <c r="Z281" s="109" t="s">
        <v>991</v>
      </c>
      <c r="AA281" s="108" t="s">
        <v>1289</v>
      </c>
      <c r="AB281" s="108" t="s">
        <v>979</v>
      </c>
      <c r="AC281" s="108">
        <v>2012</v>
      </c>
      <c r="AD281" s="110">
        <v>734.31</v>
      </c>
      <c r="AE281" s="110"/>
      <c r="AF281" s="111">
        <v>43314</v>
      </c>
      <c r="AG281" s="111">
        <v>2387.5</v>
      </c>
      <c r="AH281" s="295"/>
      <c r="AI281" s="296"/>
      <c r="AJ281" s="79"/>
      <c r="AK281" s="79"/>
      <c r="AL281" s="79"/>
      <c r="AM281" s="79"/>
      <c r="AV281" s="79"/>
      <c r="AY281" s="79"/>
      <c r="AZ281" s="81"/>
    </row>
    <row r="282" spans="1:52" ht="21" x14ac:dyDescent="0.25">
      <c r="A282" s="112">
        <f t="shared" si="4"/>
        <v>277</v>
      </c>
      <c r="B282" s="113" t="s">
        <v>1361</v>
      </c>
      <c r="C282" s="112" t="s">
        <v>435</v>
      </c>
      <c r="D282" s="114" t="s">
        <v>835</v>
      </c>
      <c r="E282" s="115">
        <v>1508</v>
      </c>
      <c r="F282" s="116">
        <v>0</v>
      </c>
      <c r="G282" s="112" t="s">
        <v>963</v>
      </c>
      <c r="H282" s="115">
        <v>13.2</v>
      </c>
      <c r="I282" s="117">
        <v>2.17</v>
      </c>
      <c r="J282" s="118">
        <v>36400</v>
      </c>
      <c r="K282" s="119" t="s">
        <v>974</v>
      </c>
      <c r="L282" s="118">
        <v>5500</v>
      </c>
      <c r="M282" s="118" t="s">
        <v>989</v>
      </c>
      <c r="N282" s="118" t="s">
        <v>989</v>
      </c>
      <c r="O282" s="118" t="s">
        <v>989</v>
      </c>
      <c r="P282" s="118">
        <v>41900</v>
      </c>
      <c r="Q282" s="116">
        <v>1</v>
      </c>
      <c r="R282" s="118">
        <v>41900</v>
      </c>
      <c r="S282" s="120">
        <v>46477</v>
      </c>
      <c r="T282" s="84"/>
      <c r="U282" s="106">
        <v>2027</v>
      </c>
      <c r="V282" s="107">
        <v>42094</v>
      </c>
      <c r="W282" s="108">
        <v>2028</v>
      </c>
      <c r="X282" s="108"/>
      <c r="Y282" s="108">
        <v>444323</v>
      </c>
      <c r="Z282" s="109" t="s">
        <v>991</v>
      </c>
      <c r="AA282" s="108" t="s">
        <v>1289</v>
      </c>
      <c r="AB282" s="108" t="s">
        <v>979</v>
      </c>
      <c r="AC282" s="108">
        <v>2012</v>
      </c>
      <c r="AD282" s="110">
        <v>736.88</v>
      </c>
      <c r="AE282" s="110"/>
      <c r="AF282" s="111">
        <v>43314</v>
      </c>
      <c r="AG282" s="111">
        <v>2387.5</v>
      </c>
      <c r="AH282" s="295"/>
      <c r="AI282" s="296"/>
      <c r="AJ282" s="79"/>
      <c r="AV282" s="79"/>
      <c r="AY282" s="79"/>
      <c r="AZ282" s="81"/>
    </row>
    <row r="283" spans="1:52" ht="21" x14ac:dyDescent="0.25">
      <c r="A283" s="112">
        <f t="shared" si="4"/>
        <v>278</v>
      </c>
      <c r="B283" s="113" t="s">
        <v>1361</v>
      </c>
      <c r="C283" s="112" t="s">
        <v>436</v>
      </c>
      <c r="D283" s="114" t="s">
        <v>836</v>
      </c>
      <c r="E283" s="115">
        <v>1480</v>
      </c>
      <c r="F283" s="116">
        <v>0</v>
      </c>
      <c r="G283" s="112" t="s">
        <v>963</v>
      </c>
      <c r="H283" s="115">
        <v>13.2</v>
      </c>
      <c r="I283" s="117">
        <v>2.12</v>
      </c>
      <c r="J283" s="118">
        <v>35200</v>
      </c>
      <c r="K283" s="119" t="s">
        <v>974</v>
      </c>
      <c r="L283" s="118">
        <v>5500</v>
      </c>
      <c r="M283" s="118" t="s">
        <v>989</v>
      </c>
      <c r="N283" s="118" t="s">
        <v>989</v>
      </c>
      <c r="O283" s="118" t="s">
        <v>989</v>
      </c>
      <c r="P283" s="118">
        <v>40700</v>
      </c>
      <c r="Q283" s="116">
        <v>1</v>
      </c>
      <c r="R283" s="118">
        <v>40700</v>
      </c>
      <c r="S283" s="120">
        <v>46630</v>
      </c>
      <c r="T283" s="84"/>
      <c r="U283" s="106">
        <v>2027</v>
      </c>
      <c r="V283" s="107">
        <v>42247</v>
      </c>
      <c r="W283" s="108">
        <v>2028</v>
      </c>
      <c r="X283" s="108"/>
      <c r="Y283" s="108">
        <v>444357</v>
      </c>
      <c r="Z283" s="109" t="s">
        <v>991</v>
      </c>
      <c r="AA283" s="108" t="s">
        <v>1289</v>
      </c>
      <c r="AB283" s="108" t="s">
        <v>979</v>
      </c>
      <c r="AC283" s="108">
        <v>2012</v>
      </c>
      <c r="AD283" s="110">
        <v>737.52</v>
      </c>
      <c r="AE283" s="110"/>
      <c r="AF283" s="111">
        <v>43314</v>
      </c>
      <c r="AG283" s="111">
        <v>2387.5</v>
      </c>
      <c r="AH283" s="295"/>
      <c r="AI283" s="296"/>
      <c r="AJ283" s="79"/>
      <c r="AV283" s="79"/>
      <c r="AY283" s="79"/>
      <c r="AZ283" s="81"/>
    </row>
    <row r="284" spans="1:52" ht="15" x14ac:dyDescent="0.25">
      <c r="A284" s="112">
        <f t="shared" si="4"/>
        <v>279</v>
      </c>
      <c r="B284" s="113" t="s">
        <v>1361</v>
      </c>
      <c r="C284" s="112" t="s">
        <v>437</v>
      </c>
      <c r="D284" s="114" t="s">
        <v>837</v>
      </c>
      <c r="E284" s="115">
        <v>1019</v>
      </c>
      <c r="F284" s="116"/>
      <c r="G284" s="112"/>
      <c r="H284" s="115">
        <v>24.3</v>
      </c>
      <c r="I284" s="117"/>
      <c r="J284" s="118">
        <v>0</v>
      </c>
      <c r="K284" s="119" t="s">
        <v>969</v>
      </c>
      <c r="L284" s="118">
        <v>0</v>
      </c>
      <c r="M284" s="118">
        <v>0</v>
      </c>
      <c r="N284" s="118">
        <v>0</v>
      </c>
      <c r="O284" s="118">
        <v>30800</v>
      </c>
      <c r="P284" s="118">
        <v>30800</v>
      </c>
      <c r="Q284" s="116">
        <v>1</v>
      </c>
      <c r="R284" s="118">
        <v>30800</v>
      </c>
      <c r="S284" s="120" t="s">
        <v>990</v>
      </c>
      <c r="T284" s="84"/>
      <c r="U284" s="106"/>
      <c r="V284" s="107"/>
      <c r="W284" s="108"/>
      <c r="X284" s="108">
        <v>2027</v>
      </c>
      <c r="Y284" s="108">
        <v>245714</v>
      </c>
      <c r="Z284" s="109" t="s">
        <v>991</v>
      </c>
      <c r="AA284" s="108" t="s">
        <v>1291</v>
      </c>
      <c r="AB284" s="108" t="s">
        <v>979</v>
      </c>
      <c r="AC284" s="108">
        <v>2001</v>
      </c>
      <c r="AD284" s="110">
        <v>1019</v>
      </c>
      <c r="AE284" s="110"/>
      <c r="AF284" s="111">
        <v>0</v>
      </c>
      <c r="AG284" s="111">
        <v>23875</v>
      </c>
      <c r="AH284" s="295"/>
      <c r="AI284" s="296"/>
      <c r="AJ284" s="79"/>
      <c r="AK284" s="79"/>
      <c r="AL284" s="79"/>
      <c r="AM284" s="79"/>
      <c r="AV284" s="79"/>
      <c r="AY284" s="79"/>
      <c r="AZ284" s="81"/>
    </row>
    <row r="285" spans="1:52" ht="15" x14ac:dyDescent="0.25">
      <c r="A285" s="112">
        <f t="shared" si="4"/>
        <v>280</v>
      </c>
      <c r="B285" s="113" t="s">
        <v>1361</v>
      </c>
      <c r="C285" s="112" t="s">
        <v>438</v>
      </c>
      <c r="D285" s="114" t="s">
        <v>838</v>
      </c>
      <c r="E285" s="115">
        <v>1028</v>
      </c>
      <c r="F285" s="116"/>
      <c r="G285" s="112"/>
      <c r="H285" s="115">
        <v>27.5</v>
      </c>
      <c r="I285" s="117"/>
      <c r="J285" s="118">
        <v>0</v>
      </c>
      <c r="K285" s="119" t="s">
        <v>969</v>
      </c>
      <c r="L285" s="118">
        <v>0</v>
      </c>
      <c r="M285" s="118">
        <v>0</v>
      </c>
      <c r="N285" s="118">
        <v>0</v>
      </c>
      <c r="O285" s="118">
        <v>30800</v>
      </c>
      <c r="P285" s="118">
        <v>30800</v>
      </c>
      <c r="Q285" s="116">
        <v>0.33333329999999994</v>
      </c>
      <c r="R285" s="118">
        <v>10266.67</v>
      </c>
      <c r="S285" s="120" t="s">
        <v>990</v>
      </c>
      <c r="T285" s="84"/>
      <c r="U285" s="106"/>
      <c r="V285" s="107"/>
      <c r="W285" s="108"/>
      <c r="X285" s="108">
        <v>2027</v>
      </c>
      <c r="Y285" s="108">
        <v>197976</v>
      </c>
      <c r="Z285" s="109" t="s">
        <v>991</v>
      </c>
      <c r="AA285" s="108" t="s">
        <v>1292</v>
      </c>
      <c r="AB285" s="108" t="s">
        <v>979</v>
      </c>
      <c r="AC285" s="108">
        <v>1997</v>
      </c>
      <c r="AD285" s="110">
        <v>1028</v>
      </c>
      <c r="AE285" s="110"/>
      <c r="AF285" s="111">
        <v>0</v>
      </c>
      <c r="AG285" s="111">
        <v>23875</v>
      </c>
      <c r="AH285" s="295"/>
      <c r="AI285" s="296"/>
      <c r="AJ285" s="79"/>
      <c r="AK285" s="79"/>
      <c r="AL285" s="79"/>
      <c r="AM285" s="79"/>
      <c r="AV285" s="79"/>
      <c r="AY285" s="79"/>
      <c r="AZ285" s="81"/>
    </row>
    <row r="286" spans="1:52" ht="15" x14ac:dyDescent="0.25">
      <c r="A286" s="112">
        <f t="shared" si="4"/>
        <v>281</v>
      </c>
      <c r="B286" s="113" t="s">
        <v>1361</v>
      </c>
      <c r="C286" s="112" t="s">
        <v>439</v>
      </c>
      <c r="D286" s="114" t="s">
        <v>839</v>
      </c>
      <c r="E286" s="115">
        <v>990</v>
      </c>
      <c r="F286" s="116"/>
      <c r="G286" s="112"/>
      <c r="H286" s="115">
        <v>22.5</v>
      </c>
      <c r="I286" s="117"/>
      <c r="J286" s="118">
        <v>0</v>
      </c>
      <c r="K286" s="119" t="s">
        <v>969</v>
      </c>
      <c r="L286" s="118">
        <v>0</v>
      </c>
      <c r="M286" s="118">
        <v>0</v>
      </c>
      <c r="N286" s="118">
        <v>0</v>
      </c>
      <c r="O286" s="118">
        <v>30800</v>
      </c>
      <c r="P286" s="118">
        <v>30800</v>
      </c>
      <c r="Q286" s="116">
        <v>0.73</v>
      </c>
      <c r="R286" s="118">
        <v>22484</v>
      </c>
      <c r="S286" s="120" t="s">
        <v>990</v>
      </c>
      <c r="T286" s="84"/>
      <c r="U286" s="106"/>
      <c r="V286" s="107"/>
      <c r="W286" s="108"/>
      <c r="X286" s="108">
        <v>2027</v>
      </c>
      <c r="Y286" s="108">
        <v>275994</v>
      </c>
      <c r="Z286" s="109" t="s">
        <v>991</v>
      </c>
      <c r="AA286" s="108" t="s">
        <v>1293</v>
      </c>
      <c r="AB286" s="108" t="s">
        <v>979</v>
      </c>
      <c r="AC286" s="108">
        <v>2002</v>
      </c>
      <c r="AD286" s="110">
        <v>990</v>
      </c>
      <c r="AE286" s="110"/>
      <c r="AF286" s="111">
        <v>0</v>
      </c>
      <c r="AG286" s="111">
        <v>23875</v>
      </c>
      <c r="AH286" s="295"/>
      <c r="AI286" s="296"/>
      <c r="AJ286" s="79"/>
      <c r="AK286" s="79"/>
      <c r="AL286" s="79"/>
      <c r="AM286" s="79"/>
      <c r="AV286" s="79"/>
      <c r="AY286" s="79"/>
      <c r="AZ286" s="81"/>
    </row>
    <row r="287" spans="1:52" ht="21" x14ac:dyDescent="0.25">
      <c r="A287" s="112">
        <f t="shared" si="4"/>
        <v>282</v>
      </c>
      <c r="B287" s="113" t="s">
        <v>1361</v>
      </c>
      <c r="C287" s="112" t="s">
        <v>440</v>
      </c>
      <c r="D287" s="114" t="s">
        <v>840</v>
      </c>
      <c r="E287" s="115">
        <v>745</v>
      </c>
      <c r="F287" s="116">
        <v>0</v>
      </c>
      <c r="G287" s="112"/>
      <c r="H287" s="115">
        <v>16.8</v>
      </c>
      <c r="I287" s="117">
        <v>1.1000000000000001</v>
      </c>
      <c r="J287" s="118">
        <v>22800</v>
      </c>
      <c r="K287" s="119" t="s">
        <v>971</v>
      </c>
      <c r="L287" s="118">
        <v>2500</v>
      </c>
      <c r="M287" s="118">
        <v>0</v>
      </c>
      <c r="N287" s="118">
        <v>0</v>
      </c>
      <c r="O287" s="118">
        <v>30800</v>
      </c>
      <c r="P287" s="118">
        <v>56100</v>
      </c>
      <c r="Q287" s="116">
        <v>1</v>
      </c>
      <c r="R287" s="118">
        <v>56100</v>
      </c>
      <c r="S287" s="120">
        <v>45838</v>
      </c>
      <c r="T287" s="84"/>
      <c r="U287" s="106" t="s">
        <v>986</v>
      </c>
      <c r="V287" s="107">
        <v>39691</v>
      </c>
      <c r="W287" s="108">
        <v>2026</v>
      </c>
      <c r="X287" s="108">
        <v>2035</v>
      </c>
      <c r="Y287" s="108">
        <v>399167</v>
      </c>
      <c r="Z287" s="109" t="s">
        <v>991</v>
      </c>
      <c r="AA287" s="108" t="s">
        <v>1294</v>
      </c>
      <c r="AB287" s="108" t="s">
        <v>979</v>
      </c>
      <c r="AC287" s="108">
        <v>2008</v>
      </c>
      <c r="AD287" s="110">
        <v>745</v>
      </c>
      <c r="AE287" s="110"/>
      <c r="AF287" s="111">
        <v>13300</v>
      </c>
      <c r="AG287" s="111">
        <v>23875</v>
      </c>
      <c r="AH287" s="295"/>
      <c r="AI287" s="296"/>
      <c r="AJ287" s="79"/>
      <c r="AK287" s="79"/>
      <c r="AL287" s="79"/>
      <c r="AM287" s="79"/>
      <c r="AV287" s="79"/>
      <c r="AY287" s="79"/>
      <c r="AZ287" s="81"/>
    </row>
    <row r="288" spans="1:52" ht="15" x14ac:dyDescent="0.25">
      <c r="A288" s="112">
        <f t="shared" si="4"/>
        <v>283</v>
      </c>
      <c r="B288" s="113" t="s">
        <v>1361</v>
      </c>
      <c r="C288" s="112" t="s">
        <v>441</v>
      </c>
      <c r="D288" s="114" t="s">
        <v>841</v>
      </c>
      <c r="E288" s="115">
        <v>711</v>
      </c>
      <c r="F288" s="116"/>
      <c r="G288" s="112"/>
      <c r="H288" s="115">
        <v>13.7</v>
      </c>
      <c r="I288" s="117"/>
      <c r="J288" s="118">
        <v>0</v>
      </c>
      <c r="K288" s="119" t="s">
        <v>969</v>
      </c>
      <c r="L288" s="118">
        <v>0</v>
      </c>
      <c r="M288" s="118">
        <v>0</v>
      </c>
      <c r="N288" s="118">
        <v>0</v>
      </c>
      <c r="O288" s="118">
        <v>30800</v>
      </c>
      <c r="P288" s="118">
        <v>30800</v>
      </c>
      <c r="Q288" s="116">
        <v>1</v>
      </c>
      <c r="R288" s="118">
        <v>30800</v>
      </c>
      <c r="S288" s="120" t="s">
        <v>990</v>
      </c>
      <c r="T288" s="84"/>
      <c r="U288" s="106"/>
      <c r="V288" s="107"/>
      <c r="W288" s="108"/>
      <c r="X288" s="108">
        <v>2027</v>
      </c>
      <c r="Y288" s="108">
        <v>435848</v>
      </c>
      <c r="Z288" s="109" t="s">
        <v>991</v>
      </c>
      <c r="AA288" s="108" t="s">
        <v>1295</v>
      </c>
      <c r="AB288" s="108" t="s">
        <v>979</v>
      </c>
      <c r="AC288" s="108">
        <v>2011</v>
      </c>
      <c r="AD288" s="110">
        <v>705.24</v>
      </c>
      <c r="AE288" s="110"/>
      <c r="AF288" s="111">
        <v>0</v>
      </c>
      <c r="AG288" s="111">
        <v>23875</v>
      </c>
      <c r="AH288" s="295"/>
      <c r="AI288" s="296"/>
      <c r="AJ288" s="79"/>
      <c r="AK288" s="79"/>
      <c r="AL288" s="79"/>
      <c r="AM288" s="79"/>
      <c r="AV288" s="79"/>
      <c r="AY288" s="79"/>
      <c r="AZ288" s="81"/>
    </row>
    <row r="289" spans="1:52" ht="15" x14ac:dyDescent="0.25">
      <c r="A289" s="112">
        <f t="shared" si="4"/>
        <v>284</v>
      </c>
      <c r="B289" s="113" t="s">
        <v>1361</v>
      </c>
      <c r="C289" s="112" t="s">
        <v>442</v>
      </c>
      <c r="D289" s="114" t="s">
        <v>842</v>
      </c>
      <c r="E289" s="115">
        <v>899</v>
      </c>
      <c r="F289" s="116"/>
      <c r="G289" s="112"/>
      <c r="H289" s="115">
        <v>18.3</v>
      </c>
      <c r="I289" s="117"/>
      <c r="J289" s="118">
        <v>0</v>
      </c>
      <c r="K289" s="119" t="s">
        <v>969</v>
      </c>
      <c r="L289" s="118">
        <v>0</v>
      </c>
      <c r="M289" s="118">
        <v>0</v>
      </c>
      <c r="N289" s="118">
        <v>0</v>
      </c>
      <c r="O289" s="118">
        <v>30800</v>
      </c>
      <c r="P289" s="118">
        <v>30800</v>
      </c>
      <c r="Q289" s="116">
        <v>1</v>
      </c>
      <c r="R289" s="118">
        <v>30800</v>
      </c>
      <c r="S289" s="120" t="s">
        <v>990</v>
      </c>
      <c r="T289" s="84"/>
      <c r="U289" s="106"/>
      <c r="V289" s="107"/>
      <c r="W289" s="108"/>
      <c r="X289" s="108">
        <v>2027</v>
      </c>
      <c r="Y289" s="108">
        <v>370574</v>
      </c>
      <c r="Z289" s="109" t="s">
        <v>991</v>
      </c>
      <c r="AA289" s="108" t="s">
        <v>1296</v>
      </c>
      <c r="AB289" s="108" t="s">
        <v>979</v>
      </c>
      <c r="AC289" s="108">
        <v>2007</v>
      </c>
      <c r="AD289" s="110">
        <v>899</v>
      </c>
      <c r="AE289" s="110"/>
      <c r="AF289" s="111">
        <v>0</v>
      </c>
      <c r="AG289" s="111">
        <v>23875</v>
      </c>
      <c r="AH289" s="295"/>
      <c r="AI289" s="296"/>
      <c r="AJ289" s="79"/>
      <c r="AK289" s="79"/>
      <c r="AL289" s="79"/>
      <c r="AM289" s="79"/>
      <c r="AV289" s="79"/>
      <c r="AY289" s="79"/>
      <c r="AZ289" s="81"/>
    </row>
    <row r="290" spans="1:52" ht="21" x14ac:dyDescent="0.25">
      <c r="A290" s="112">
        <f t="shared" si="4"/>
        <v>285</v>
      </c>
      <c r="B290" s="113" t="s">
        <v>1361</v>
      </c>
      <c r="C290" s="112" t="s">
        <v>443</v>
      </c>
      <c r="D290" s="114" t="s">
        <v>843</v>
      </c>
      <c r="E290" s="115">
        <v>900</v>
      </c>
      <c r="F290" s="116"/>
      <c r="G290" s="112"/>
      <c r="H290" s="115">
        <v>19.5</v>
      </c>
      <c r="I290" s="117">
        <v>0.95</v>
      </c>
      <c r="J290" s="118">
        <v>19300</v>
      </c>
      <c r="K290" s="119" t="s">
        <v>972</v>
      </c>
      <c r="L290" s="118">
        <v>14500</v>
      </c>
      <c r="M290" s="118">
        <v>7700</v>
      </c>
      <c r="N290" s="118">
        <v>0</v>
      </c>
      <c r="O290" s="118">
        <v>30800</v>
      </c>
      <c r="P290" s="118">
        <v>72300</v>
      </c>
      <c r="Q290" s="116">
        <v>1</v>
      </c>
      <c r="R290" s="118">
        <v>72300</v>
      </c>
      <c r="S290" s="120">
        <v>48365</v>
      </c>
      <c r="T290" s="84"/>
      <c r="U290" s="106">
        <v>2032</v>
      </c>
      <c r="V290" s="107">
        <v>43982</v>
      </c>
      <c r="W290" s="108">
        <v>2033</v>
      </c>
      <c r="X290" s="108">
        <v>2042</v>
      </c>
      <c r="Y290" s="108">
        <v>342190</v>
      </c>
      <c r="Z290" s="109" t="s">
        <v>991</v>
      </c>
      <c r="AA290" s="108" t="s">
        <v>1297</v>
      </c>
      <c r="AB290" s="108" t="s">
        <v>979</v>
      </c>
      <c r="AC290" s="108">
        <v>2005</v>
      </c>
      <c r="AD290" s="110">
        <v>900</v>
      </c>
      <c r="AE290" s="110"/>
      <c r="AF290" s="111">
        <v>30665</v>
      </c>
      <c r="AG290" s="111">
        <v>23875</v>
      </c>
      <c r="AH290" s="295"/>
      <c r="AI290" s="296"/>
      <c r="AJ290" s="79"/>
      <c r="AK290" s="79"/>
      <c r="AL290" s="79"/>
      <c r="AM290" s="79"/>
      <c r="AV290" s="79"/>
      <c r="AY290" s="79"/>
      <c r="AZ290" s="81"/>
    </row>
    <row r="291" spans="1:52" ht="21" x14ac:dyDescent="0.25">
      <c r="A291" s="112">
        <f t="shared" si="4"/>
        <v>286</v>
      </c>
      <c r="B291" s="113" t="s">
        <v>1361</v>
      </c>
      <c r="C291" s="112" t="s">
        <v>444</v>
      </c>
      <c r="D291" s="114" t="s">
        <v>844</v>
      </c>
      <c r="E291" s="115">
        <v>1725</v>
      </c>
      <c r="F291" s="116"/>
      <c r="G291" s="112" t="s">
        <v>963</v>
      </c>
      <c r="H291" s="115">
        <v>11.8</v>
      </c>
      <c r="I291" s="117">
        <v>2.4900000000000002</v>
      </c>
      <c r="J291" s="118">
        <v>40900</v>
      </c>
      <c r="K291" s="119" t="s">
        <v>970</v>
      </c>
      <c r="L291" s="118">
        <v>5500</v>
      </c>
      <c r="M291" s="118" t="s">
        <v>989</v>
      </c>
      <c r="N291" s="118" t="s">
        <v>989</v>
      </c>
      <c r="O291" s="118" t="s">
        <v>989</v>
      </c>
      <c r="P291" s="118">
        <v>46400</v>
      </c>
      <c r="Q291" s="116">
        <v>1</v>
      </c>
      <c r="R291" s="118">
        <v>46400</v>
      </c>
      <c r="S291" s="120">
        <v>49826</v>
      </c>
      <c r="T291" s="84"/>
      <c r="U291" s="106">
        <v>2036</v>
      </c>
      <c r="V291" s="107">
        <v>45443</v>
      </c>
      <c r="W291" s="108">
        <v>2037</v>
      </c>
      <c r="X291" s="108"/>
      <c r="Y291" s="108">
        <v>457182</v>
      </c>
      <c r="Z291" s="109" t="s">
        <v>991</v>
      </c>
      <c r="AA291" s="108" t="s">
        <v>1298</v>
      </c>
      <c r="AB291" s="108" t="s">
        <v>979</v>
      </c>
      <c r="AC291" s="108">
        <v>2013</v>
      </c>
      <c r="AD291" s="110">
        <v>702.95</v>
      </c>
      <c r="AE291" s="110"/>
      <c r="AF291" s="111">
        <v>43314</v>
      </c>
      <c r="AG291" s="111">
        <v>23875</v>
      </c>
      <c r="AH291" s="295"/>
      <c r="AI291" s="296"/>
      <c r="AJ291" s="79"/>
      <c r="AV291" s="79"/>
      <c r="AY291" s="79"/>
      <c r="AZ291" s="81"/>
    </row>
    <row r="292" spans="1:52" ht="21" x14ac:dyDescent="0.25">
      <c r="A292" s="112">
        <f t="shared" si="4"/>
        <v>287</v>
      </c>
      <c r="B292" s="113" t="s">
        <v>1361</v>
      </c>
      <c r="C292" s="112" t="s">
        <v>445</v>
      </c>
      <c r="D292" s="114" t="s">
        <v>845</v>
      </c>
      <c r="E292" s="115">
        <v>1639</v>
      </c>
      <c r="F292" s="116"/>
      <c r="G292" s="112" t="s">
        <v>963</v>
      </c>
      <c r="H292" s="115">
        <v>11.8</v>
      </c>
      <c r="I292" s="117">
        <v>2.2799999999999998</v>
      </c>
      <c r="J292" s="118">
        <v>37900</v>
      </c>
      <c r="K292" s="119" t="s">
        <v>970</v>
      </c>
      <c r="L292" s="118">
        <v>5500</v>
      </c>
      <c r="M292" s="118" t="s">
        <v>989</v>
      </c>
      <c r="N292" s="118" t="s">
        <v>989</v>
      </c>
      <c r="O292" s="118" t="s">
        <v>989</v>
      </c>
      <c r="P292" s="118">
        <v>43400</v>
      </c>
      <c r="Q292" s="116">
        <v>1</v>
      </c>
      <c r="R292" s="118">
        <v>43400</v>
      </c>
      <c r="S292" s="120">
        <v>49765</v>
      </c>
      <c r="T292" s="84"/>
      <c r="U292" s="106">
        <v>2036</v>
      </c>
      <c r="V292" s="107">
        <v>45382</v>
      </c>
      <c r="W292" s="108">
        <v>2037</v>
      </c>
      <c r="X292" s="108"/>
      <c r="Y292" s="108">
        <v>457183</v>
      </c>
      <c r="Z292" s="109" t="s">
        <v>991</v>
      </c>
      <c r="AA292" s="108" t="s">
        <v>1298</v>
      </c>
      <c r="AB292" s="108" t="s">
        <v>979</v>
      </c>
      <c r="AC292" s="108">
        <v>2013</v>
      </c>
      <c r="AD292" s="110">
        <v>703</v>
      </c>
      <c r="AE292" s="110"/>
      <c r="AF292" s="111">
        <v>43314</v>
      </c>
      <c r="AG292" s="111">
        <v>2387.5</v>
      </c>
      <c r="AH292" s="295"/>
      <c r="AI292" s="296"/>
      <c r="AJ292" s="79"/>
      <c r="AV292" s="79"/>
      <c r="AY292" s="79"/>
      <c r="AZ292" s="81"/>
    </row>
    <row r="293" spans="1:52" ht="21" x14ac:dyDescent="0.25">
      <c r="A293" s="112">
        <f t="shared" si="4"/>
        <v>288</v>
      </c>
      <c r="B293" s="113" t="s">
        <v>1361</v>
      </c>
      <c r="C293" s="112" t="s">
        <v>446</v>
      </c>
      <c r="D293" s="114" t="s">
        <v>846</v>
      </c>
      <c r="E293" s="115">
        <v>1552</v>
      </c>
      <c r="F293" s="116"/>
      <c r="G293" s="112" t="s">
        <v>963</v>
      </c>
      <c r="H293" s="115">
        <v>12</v>
      </c>
      <c r="I293" s="117">
        <v>2.2799999999999998</v>
      </c>
      <c r="J293" s="118">
        <v>37900</v>
      </c>
      <c r="K293" s="119" t="s">
        <v>970</v>
      </c>
      <c r="L293" s="118">
        <v>5500</v>
      </c>
      <c r="M293" s="118" t="s">
        <v>989</v>
      </c>
      <c r="N293" s="118" t="s">
        <v>989</v>
      </c>
      <c r="O293" s="118" t="s">
        <v>989</v>
      </c>
      <c r="P293" s="118">
        <v>43400</v>
      </c>
      <c r="Q293" s="116">
        <v>1</v>
      </c>
      <c r="R293" s="118">
        <v>43400</v>
      </c>
      <c r="S293" s="120">
        <v>49734</v>
      </c>
      <c r="T293" s="84"/>
      <c r="U293" s="106">
        <v>2036</v>
      </c>
      <c r="V293" s="107">
        <v>45351</v>
      </c>
      <c r="W293" s="108">
        <v>2037</v>
      </c>
      <c r="X293" s="108"/>
      <c r="Y293" s="108">
        <v>456796</v>
      </c>
      <c r="Z293" s="109" t="s">
        <v>991</v>
      </c>
      <c r="AA293" s="108" t="s">
        <v>1299</v>
      </c>
      <c r="AB293" s="108" t="s">
        <v>979</v>
      </c>
      <c r="AC293" s="108">
        <v>2013</v>
      </c>
      <c r="AD293" s="110">
        <v>712.16</v>
      </c>
      <c r="AE293" s="110"/>
      <c r="AF293" s="111">
        <v>43314</v>
      </c>
      <c r="AG293" s="111">
        <v>2387.5</v>
      </c>
      <c r="AH293" s="295"/>
      <c r="AI293" s="296"/>
      <c r="AJ293" s="79"/>
      <c r="AV293" s="79"/>
      <c r="AY293" s="79"/>
      <c r="AZ293" s="81"/>
    </row>
    <row r="294" spans="1:52" ht="21" x14ac:dyDescent="0.25">
      <c r="A294" s="112">
        <f t="shared" si="4"/>
        <v>289</v>
      </c>
      <c r="B294" s="113" t="s">
        <v>1361</v>
      </c>
      <c r="C294" s="112" t="s">
        <v>447</v>
      </c>
      <c r="D294" s="114" t="s">
        <v>847</v>
      </c>
      <c r="E294" s="115">
        <v>1647</v>
      </c>
      <c r="F294" s="116"/>
      <c r="G294" s="112" t="s">
        <v>963</v>
      </c>
      <c r="H294" s="115">
        <v>12</v>
      </c>
      <c r="I294" s="117">
        <v>2.4700000000000002</v>
      </c>
      <c r="J294" s="118">
        <v>40900</v>
      </c>
      <c r="K294" s="119" t="s">
        <v>970</v>
      </c>
      <c r="L294" s="118">
        <v>5500</v>
      </c>
      <c r="M294" s="118" t="s">
        <v>989</v>
      </c>
      <c r="N294" s="118" t="s">
        <v>989</v>
      </c>
      <c r="O294" s="118" t="s">
        <v>989</v>
      </c>
      <c r="P294" s="118">
        <v>46400</v>
      </c>
      <c r="Q294" s="116">
        <v>1</v>
      </c>
      <c r="R294" s="118">
        <v>46400</v>
      </c>
      <c r="S294" s="120">
        <v>49765</v>
      </c>
      <c r="T294" s="84"/>
      <c r="U294" s="106">
        <v>2036</v>
      </c>
      <c r="V294" s="107">
        <v>45382</v>
      </c>
      <c r="W294" s="108">
        <v>2037</v>
      </c>
      <c r="X294" s="108"/>
      <c r="Y294" s="108">
        <v>456797</v>
      </c>
      <c r="Z294" s="109" t="s">
        <v>991</v>
      </c>
      <c r="AA294" s="108" t="s">
        <v>1299</v>
      </c>
      <c r="AB294" s="108" t="s">
        <v>979</v>
      </c>
      <c r="AC294" s="108">
        <v>2013</v>
      </c>
      <c r="AD294" s="110">
        <v>709.56</v>
      </c>
      <c r="AE294" s="110"/>
      <c r="AF294" s="111">
        <v>43314</v>
      </c>
      <c r="AG294" s="111">
        <v>2387.5</v>
      </c>
      <c r="AH294" s="295"/>
      <c r="AI294" s="296"/>
      <c r="AJ294" s="79"/>
      <c r="AV294" s="79"/>
      <c r="AY294" s="79"/>
      <c r="AZ294" s="81"/>
    </row>
    <row r="295" spans="1:52" ht="15" x14ac:dyDescent="0.25">
      <c r="A295" s="112">
        <f t="shared" si="4"/>
        <v>290</v>
      </c>
      <c r="B295" s="113" t="s">
        <v>1361</v>
      </c>
      <c r="C295" s="112" t="s">
        <v>448</v>
      </c>
      <c r="D295" s="114" t="s">
        <v>848</v>
      </c>
      <c r="E295" s="115">
        <v>1482</v>
      </c>
      <c r="F295" s="116">
        <v>0</v>
      </c>
      <c r="G295" s="112" t="s">
        <v>963</v>
      </c>
      <c r="H295" s="115">
        <v>12.5</v>
      </c>
      <c r="I295" s="117">
        <v>1.95</v>
      </c>
      <c r="J295" s="118">
        <v>33600</v>
      </c>
      <c r="K295" s="119" t="s">
        <v>970</v>
      </c>
      <c r="L295" s="118">
        <v>20500</v>
      </c>
      <c r="M295" s="118">
        <v>0</v>
      </c>
      <c r="N295" s="118">
        <v>0</v>
      </c>
      <c r="O295" s="118">
        <v>40700</v>
      </c>
      <c r="P295" s="118">
        <v>94800</v>
      </c>
      <c r="Q295" s="116">
        <v>1</v>
      </c>
      <c r="R295" s="118">
        <v>94800</v>
      </c>
      <c r="S295" s="120">
        <v>51466</v>
      </c>
      <c r="T295" s="84"/>
      <c r="U295" s="106"/>
      <c r="V295" s="107">
        <v>47083</v>
      </c>
      <c r="W295" s="108">
        <v>2041</v>
      </c>
      <c r="X295" s="108">
        <v>2050</v>
      </c>
      <c r="Y295" s="108">
        <v>449267</v>
      </c>
      <c r="Z295" s="109" t="s">
        <v>991</v>
      </c>
      <c r="AA295" s="108" t="s">
        <v>1299</v>
      </c>
      <c r="AB295" s="108" t="s">
        <v>979</v>
      </c>
      <c r="AC295" s="108">
        <v>2012</v>
      </c>
      <c r="AD295" s="110">
        <v>707.21</v>
      </c>
      <c r="AE295" s="110">
        <v>1.5</v>
      </c>
      <c r="AF295" s="111">
        <v>43314</v>
      </c>
      <c r="AG295" s="111">
        <v>2387.5</v>
      </c>
      <c r="AH295" s="295"/>
      <c r="AI295" s="296"/>
      <c r="AJ295" s="79"/>
      <c r="AK295" s="79"/>
      <c r="AL295" s="79"/>
      <c r="AM295" s="79"/>
      <c r="AV295" s="79"/>
      <c r="AY295" s="79"/>
      <c r="AZ295" s="81"/>
    </row>
    <row r="296" spans="1:52" ht="21" x14ac:dyDescent="0.25">
      <c r="A296" s="112">
        <f t="shared" si="4"/>
        <v>291</v>
      </c>
      <c r="B296" s="113" t="s">
        <v>1361</v>
      </c>
      <c r="C296" s="112" t="s">
        <v>449</v>
      </c>
      <c r="D296" s="114" t="s">
        <v>815</v>
      </c>
      <c r="E296" s="115">
        <v>1542</v>
      </c>
      <c r="F296" s="116"/>
      <c r="G296" s="112" t="s">
        <v>963</v>
      </c>
      <c r="H296" s="115">
        <v>12</v>
      </c>
      <c r="I296" s="117">
        <v>2.19</v>
      </c>
      <c r="J296" s="118">
        <v>36400</v>
      </c>
      <c r="K296" s="119" t="s">
        <v>970</v>
      </c>
      <c r="L296" s="118">
        <v>5500</v>
      </c>
      <c r="M296" s="118" t="s">
        <v>989</v>
      </c>
      <c r="N296" s="118" t="s">
        <v>989</v>
      </c>
      <c r="O296" s="118" t="s">
        <v>989</v>
      </c>
      <c r="P296" s="118">
        <v>41900</v>
      </c>
      <c r="Q296" s="116">
        <v>1</v>
      </c>
      <c r="R296" s="118">
        <v>41900</v>
      </c>
      <c r="S296" s="120">
        <v>49705</v>
      </c>
      <c r="T296" s="84"/>
      <c r="U296" s="106">
        <v>2036</v>
      </c>
      <c r="V296" s="107">
        <v>45322</v>
      </c>
      <c r="W296" s="108">
        <v>2037</v>
      </c>
      <c r="X296" s="108"/>
      <c r="Y296" s="108">
        <v>456798</v>
      </c>
      <c r="Z296" s="109" t="s">
        <v>991</v>
      </c>
      <c r="AA296" s="108" t="s">
        <v>1299</v>
      </c>
      <c r="AB296" s="108" t="s">
        <v>979</v>
      </c>
      <c r="AC296" s="108">
        <v>2013</v>
      </c>
      <c r="AD296" s="110">
        <v>708.02</v>
      </c>
      <c r="AE296" s="110"/>
      <c r="AF296" s="111">
        <v>43314</v>
      </c>
      <c r="AG296" s="111">
        <v>2387.5</v>
      </c>
      <c r="AH296" s="295"/>
      <c r="AI296" s="296"/>
      <c r="AJ296" s="79"/>
      <c r="AV296" s="79"/>
      <c r="AY296" s="79"/>
      <c r="AZ296" s="81"/>
    </row>
    <row r="297" spans="1:52" ht="15" x14ac:dyDescent="0.25">
      <c r="A297" s="112">
        <f t="shared" si="4"/>
        <v>292</v>
      </c>
      <c r="B297" s="113" t="s">
        <v>1361</v>
      </c>
      <c r="C297" s="112" t="s">
        <v>450</v>
      </c>
      <c r="D297" s="114" t="s">
        <v>849</v>
      </c>
      <c r="E297" s="115">
        <v>738</v>
      </c>
      <c r="F297" s="116"/>
      <c r="G297" s="112" t="s">
        <v>964</v>
      </c>
      <c r="H297" s="115">
        <v>13.5</v>
      </c>
      <c r="I297" s="117"/>
      <c r="J297" s="118">
        <v>0</v>
      </c>
      <c r="K297" s="119" t="s">
        <v>970</v>
      </c>
      <c r="L297" s="118">
        <v>0</v>
      </c>
      <c r="M297" s="118" t="s">
        <v>989</v>
      </c>
      <c r="N297" s="118" t="s">
        <v>989</v>
      </c>
      <c r="O297" s="118" t="s">
        <v>989</v>
      </c>
      <c r="P297" s="118">
        <v>0</v>
      </c>
      <c r="Q297" s="116">
        <v>1</v>
      </c>
      <c r="R297" s="118">
        <v>0</v>
      </c>
      <c r="S297" s="120" t="s">
        <v>990</v>
      </c>
      <c r="T297" s="84"/>
      <c r="U297" s="106"/>
      <c r="V297" s="107"/>
      <c r="W297" s="108"/>
      <c r="X297" s="108"/>
      <c r="Y297" s="108">
        <v>439531</v>
      </c>
      <c r="Z297" s="109" t="s">
        <v>991</v>
      </c>
      <c r="AA297" s="108" t="s">
        <v>1299</v>
      </c>
      <c r="AB297" s="108" t="s">
        <v>979</v>
      </c>
      <c r="AC297" s="108">
        <v>2011</v>
      </c>
      <c r="AD297" s="110">
        <v>738</v>
      </c>
      <c r="AE297" s="110"/>
      <c r="AF297" s="111">
        <v>0</v>
      </c>
      <c r="AG297" s="111">
        <v>23875</v>
      </c>
      <c r="AH297" s="295"/>
      <c r="AI297" s="296"/>
      <c r="AJ297" s="79"/>
      <c r="AV297" s="79"/>
      <c r="AY297" s="79"/>
      <c r="AZ297" s="81"/>
    </row>
    <row r="298" spans="1:52" ht="15" x14ac:dyDescent="0.25">
      <c r="A298" s="112">
        <f t="shared" si="4"/>
        <v>293</v>
      </c>
      <c r="B298" s="113" t="s">
        <v>1361</v>
      </c>
      <c r="C298" s="112" t="s">
        <v>451</v>
      </c>
      <c r="D298" s="114" t="s">
        <v>850</v>
      </c>
      <c r="E298" s="115">
        <v>1628</v>
      </c>
      <c r="F298" s="116"/>
      <c r="G298" s="112" t="s">
        <v>963</v>
      </c>
      <c r="H298" s="115">
        <v>11.8</v>
      </c>
      <c r="I298" s="117">
        <v>2.25</v>
      </c>
      <c r="J298" s="118">
        <v>37900</v>
      </c>
      <c r="K298" s="119" t="s">
        <v>970</v>
      </c>
      <c r="L298" s="118">
        <v>20500</v>
      </c>
      <c r="M298" s="118">
        <v>0</v>
      </c>
      <c r="N298" s="118">
        <v>0</v>
      </c>
      <c r="O298" s="118">
        <v>38200</v>
      </c>
      <c r="P298" s="118">
        <v>96600</v>
      </c>
      <c r="Q298" s="116">
        <v>1</v>
      </c>
      <c r="R298" s="118">
        <v>96600</v>
      </c>
      <c r="S298" s="120">
        <v>69158</v>
      </c>
      <c r="T298" s="84"/>
      <c r="U298" s="106"/>
      <c r="V298" s="107">
        <v>64775</v>
      </c>
      <c r="W298" s="108">
        <v>2090</v>
      </c>
      <c r="X298" s="108">
        <v>2099</v>
      </c>
      <c r="Y298" s="108">
        <v>457184</v>
      </c>
      <c r="Z298" s="109" t="s">
        <v>991</v>
      </c>
      <c r="AA298" s="108" t="s">
        <v>1298</v>
      </c>
      <c r="AB298" s="108" t="s">
        <v>979</v>
      </c>
      <c r="AC298" s="108">
        <v>2013</v>
      </c>
      <c r="AD298" s="110">
        <v>699.68</v>
      </c>
      <c r="AE298" s="110">
        <v>8.5</v>
      </c>
      <c r="AF298" s="111">
        <v>43314</v>
      </c>
      <c r="AG298" s="111">
        <v>2387.5</v>
      </c>
      <c r="AH298" s="295"/>
      <c r="AI298" s="296"/>
      <c r="AJ298" s="79"/>
      <c r="AK298" s="79"/>
      <c r="AL298" s="79"/>
      <c r="AM298" s="79"/>
      <c r="AV298" s="79"/>
      <c r="AY298" s="79"/>
      <c r="AZ298" s="81"/>
    </row>
    <row r="299" spans="1:52" ht="15" x14ac:dyDescent="0.25">
      <c r="A299" s="112">
        <f t="shared" si="4"/>
        <v>294</v>
      </c>
      <c r="B299" s="113" t="s">
        <v>1361</v>
      </c>
      <c r="C299" s="112" t="s">
        <v>452</v>
      </c>
      <c r="D299" s="114" t="s">
        <v>851</v>
      </c>
      <c r="E299" s="115">
        <v>1684</v>
      </c>
      <c r="F299" s="116"/>
      <c r="G299" s="112" t="s">
        <v>963</v>
      </c>
      <c r="H299" s="115">
        <v>11.8</v>
      </c>
      <c r="I299" s="117">
        <v>2.4</v>
      </c>
      <c r="J299" s="118">
        <v>39300</v>
      </c>
      <c r="K299" s="119" t="s">
        <v>970</v>
      </c>
      <c r="L299" s="118">
        <v>5500</v>
      </c>
      <c r="M299" s="118" t="s">
        <v>989</v>
      </c>
      <c r="N299" s="118" t="s">
        <v>989</v>
      </c>
      <c r="O299" s="118" t="s">
        <v>989</v>
      </c>
      <c r="P299" s="118">
        <v>44800</v>
      </c>
      <c r="Q299" s="116">
        <v>1</v>
      </c>
      <c r="R299" s="118">
        <v>44800</v>
      </c>
      <c r="S299" s="120">
        <v>60656</v>
      </c>
      <c r="T299" s="84"/>
      <c r="U299" s="106"/>
      <c r="V299" s="107">
        <v>56273</v>
      </c>
      <c r="W299" s="108">
        <v>2067</v>
      </c>
      <c r="X299" s="108"/>
      <c r="Y299" s="108">
        <v>457185</v>
      </c>
      <c r="Z299" s="109" t="s">
        <v>991</v>
      </c>
      <c r="AA299" s="108" t="s">
        <v>1298</v>
      </c>
      <c r="AB299" s="108" t="s">
        <v>979</v>
      </c>
      <c r="AC299" s="108">
        <v>2013</v>
      </c>
      <c r="AD299" s="110">
        <v>700.69</v>
      </c>
      <c r="AE299" s="110">
        <v>3.3</v>
      </c>
      <c r="AF299" s="111">
        <v>43314</v>
      </c>
      <c r="AG299" s="111">
        <v>2387.5</v>
      </c>
      <c r="AH299" s="295"/>
      <c r="AI299" s="296"/>
      <c r="AJ299" s="79"/>
      <c r="AV299" s="79"/>
      <c r="AY299" s="79"/>
      <c r="AZ299" s="81"/>
    </row>
    <row r="300" spans="1:52" ht="15" x14ac:dyDescent="0.25">
      <c r="A300" s="112">
        <f t="shared" si="4"/>
        <v>295</v>
      </c>
      <c r="B300" s="113" t="s">
        <v>1361</v>
      </c>
      <c r="C300" s="112" t="s">
        <v>453</v>
      </c>
      <c r="D300" s="114" t="s">
        <v>852</v>
      </c>
      <c r="E300" s="115">
        <v>1485</v>
      </c>
      <c r="F300" s="116"/>
      <c r="G300" s="112" t="s">
        <v>963</v>
      </c>
      <c r="H300" s="115">
        <v>11.9</v>
      </c>
      <c r="I300" s="117">
        <v>2</v>
      </c>
      <c r="J300" s="118">
        <v>33600</v>
      </c>
      <c r="K300" s="119" t="s">
        <v>970</v>
      </c>
      <c r="L300" s="118">
        <v>5500</v>
      </c>
      <c r="M300" s="118" t="s">
        <v>989</v>
      </c>
      <c r="N300" s="118" t="s">
        <v>989</v>
      </c>
      <c r="O300" s="118" t="s">
        <v>989</v>
      </c>
      <c r="P300" s="118">
        <v>39100</v>
      </c>
      <c r="Q300" s="116">
        <v>1</v>
      </c>
      <c r="R300" s="118">
        <v>39100</v>
      </c>
      <c r="S300" s="120">
        <v>51141</v>
      </c>
      <c r="T300" s="84"/>
      <c r="U300" s="106"/>
      <c r="V300" s="107">
        <v>46758</v>
      </c>
      <c r="W300" s="108">
        <v>2041</v>
      </c>
      <c r="X300" s="108"/>
      <c r="Y300" s="108">
        <v>456951</v>
      </c>
      <c r="Z300" s="109" t="s">
        <v>991</v>
      </c>
      <c r="AA300" s="108" t="s">
        <v>1300</v>
      </c>
      <c r="AB300" s="108" t="s">
        <v>979</v>
      </c>
      <c r="AC300" s="108">
        <v>2013</v>
      </c>
      <c r="AD300" s="110">
        <v>721.05</v>
      </c>
      <c r="AE300" s="110">
        <v>2.4</v>
      </c>
      <c r="AF300" s="111">
        <v>43314</v>
      </c>
      <c r="AG300" s="111">
        <v>23875</v>
      </c>
      <c r="AH300" s="295"/>
      <c r="AI300" s="296"/>
      <c r="AJ300" s="79"/>
      <c r="AV300" s="79"/>
      <c r="AY300" s="79"/>
      <c r="AZ300" s="81"/>
    </row>
    <row r="301" spans="1:52" ht="15" x14ac:dyDescent="0.25">
      <c r="A301" s="112">
        <f t="shared" si="4"/>
        <v>296</v>
      </c>
      <c r="B301" s="113" t="s">
        <v>1361</v>
      </c>
      <c r="C301" s="112" t="s">
        <v>454</v>
      </c>
      <c r="D301" s="114" t="s">
        <v>853</v>
      </c>
      <c r="E301" s="115">
        <v>1552</v>
      </c>
      <c r="F301" s="116"/>
      <c r="G301" s="112" t="s">
        <v>963</v>
      </c>
      <c r="H301" s="115">
        <v>11.9</v>
      </c>
      <c r="I301" s="117">
        <v>2.2000000000000002</v>
      </c>
      <c r="J301" s="118">
        <v>36400</v>
      </c>
      <c r="K301" s="119" t="s">
        <v>970</v>
      </c>
      <c r="L301" s="118">
        <v>5500</v>
      </c>
      <c r="M301" s="118" t="s">
        <v>989</v>
      </c>
      <c r="N301" s="118" t="s">
        <v>989</v>
      </c>
      <c r="O301" s="118" t="s">
        <v>989</v>
      </c>
      <c r="P301" s="118">
        <v>41900</v>
      </c>
      <c r="Q301" s="116">
        <v>1</v>
      </c>
      <c r="R301" s="118">
        <v>41900</v>
      </c>
      <c r="S301" s="120">
        <v>52946</v>
      </c>
      <c r="T301" s="84"/>
      <c r="U301" s="106"/>
      <c r="V301" s="107">
        <v>48563</v>
      </c>
      <c r="W301" s="108">
        <v>2045</v>
      </c>
      <c r="X301" s="108"/>
      <c r="Y301" s="108">
        <v>456952</v>
      </c>
      <c r="Z301" s="109" t="s">
        <v>991</v>
      </c>
      <c r="AA301" s="108" t="s">
        <v>1300</v>
      </c>
      <c r="AB301" s="108" t="s">
        <v>979</v>
      </c>
      <c r="AC301" s="108">
        <v>2013</v>
      </c>
      <c r="AD301" s="110">
        <v>721.8</v>
      </c>
      <c r="AE301" s="110">
        <v>2.9</v>
      </c>
      <c r="AF301" s="111">
        <v>43314</v>
      </c>
      <c r="AG301" s="111">
        <v>2387.5</v>
      </c>
      <c r="AH301" s="295"/>
      <c r="AI301" s="296"/>
      <c r="AJ301" s="79"/>
      <c r="AV301" s="79"/>
      <c r="AY301" s="79"/>
      <c r="AZ301" s="81"/>
    </row>
    <row r="302" spans="1:52" ht="21" x14ac:dyDescent="0.25">
      <c r="A302" s="112">
        <f t="shared" si="4"/>
        <v>297</v>
      </c>
      <c r="B302" s="113" t="s">
        <v>1361</v>
      </c>
      <c r="C302" s="112" t="s">
        <v>455</v>
      </c>
      <c r="D302" s="114" t="s">
        <v>854</v>
      </c>
      <c r="E302" s="115">
        <v>963</v>
      </c>
      <c r="F302" s="116">
        <v>0</v>
      </c>
      <c r="G302" s="112" t="s">
        <v>963</v>
      </c>
      <c r="H302" s="115">
        <v>20.7</v>
      </c>
      <c r="I302" s="117"/>
      <c r="J302" s="118">
        <v>0</v>
      </c>
      <c r="K302" s="119" t="s">
        <v>970</v>
      </c>
      <c r="L302" s="118">
        <v>2500</v>
      </c>
      <c r="M302" s="118" t="s">
        <v>989</v>
      </c>
      <c r="N302" s="118" t="s">
        <v>989</v>
      </c>
      <c r="O302" s="118" t="s">
        <v>989</v>
      </c>
      <c r="P302" s="118">
        <v>2500</v>
      </c>
      <c r="Q302" s="116">
        <v>0.65</v>
      </c>
      <c r="R302" s="118">
        <v>1625</v>
      </c>
      <c r="S302" s="120">
        <v>47483</v>
      </c>
      <c r="T302" s="84"/>
      <c r="U302" s="106"/>
      <c r="V302" s="107">
        <v>38291</v>
      </c>
      <c r="W302" s="108">
        <v>2030</v>
      </c>
      <c r="X302" s="108"/>
      <c r="Y302" s="108">
        <v>313610</v>
      </c>
      <c r="Z302" s="109" t="s">
        <v>991</v>
      </c>
      <c r="AA302" s="108" t="s">
        <v>1301</v>
      </c>
      <c r="AB302" s="108" t="s">
        <v>979</v>
      </c>
      <c r="AC302" s="108">
        <v>2004</v>
      </c>
      <c r="AD302" s="110">
        <v>963</v>
      </c>
      <c r="AE302" s="110"/>
      <c r="AF302" s="111">
        <v>13300</v>
      </c>
      <c r="AG302" s="111">
        <v>23875</v>
      </c>
      <c r="AH302" s="295"/>
      <c r="AI302" s="296"/>
      <c r="AJ302" s="79"/>
      <c r="AV302" s="79"/>
      <c r="AY302" s="79"/>
      <c r="AZ302" s="81"/>
    </row>
    <row r="303" spans="1:52" ht="21" x14ac:dyDescent="0.25">
      <c r="A303" s="112">
        <f t="shared" si="4"/>
        <v>298</v>
      </c>
      <c r="B303" s="113" t="s">
        <v>1361</v>
      </c>
      <c r="C303" s="112" t="s">
        <v>456</v>
      </c>
      <c r="D303" s="114" t="s">
        <v>855</v>
      </c>
      <c r="E303" s="115">
        <v>1569</v>
      </c>
      <c r="F303" s="116"/>
      <c r="G303" s="112" t="s">
        <v>963</v>
      </c>
      <c r="H303" s="115">
        <v>12.3</v>
      </c>
      <c r="I303" s="117">
        <v>2.36</v>
      </c>
      <c r="J303" s="118">
        <v>39300</v>
      </c>
      <c r="K303" s="119" t="s">
        <v>974</v>
      </c>
      <c r="L303" s="118">
        <v>5500</v>
      </c>
      <c r="M303" s="118" t="s">
        <v>989</v>
      </c>
      <c r="N303" s="118" t="s">
        <v>989</v>
      </c>
      <c r="O303" s="118" t="s">
        <v>989</v>
      </c>
      <c r="P303" s="118">
        <v>44800</v>
      </c>
      <c r="Q303" s="116">
        <v>0.65</v>
      </c>
      <c r="R303" s="118">
        <v>29120</v>
      </c>
      <c r="S303" s="120">
        <v>47452</v>
      </c>
      <c r="T303" s="84"/>
      <c r="U303" s="106">
        <v>2029</v>
      </c>
      <c r="V303" s="107">
        <v>43069</v>
      </c>
      <c r="W303" s="108">
        <v>2030</v>
      </c>
      <c r="X303" s="108"/>
      <c r="Y303" s="108">
        <v>449252</v>
      </c>
      <c r="Z303" s="109" t="s">
        <v>991</v>
      </c>
      <c r="AA303" s="108" t="s">
        <v>1302</v>
      </c>
      <c r="AB303" s="108" t="s">
        <v>979</v>
      </c>
      <c r="AC303" s="108">
        <v>2013</v>
      </c>
      <c r="AD303" s="110">
        <v>714</v>
      </c>
      <c r="AE303" s="110"/>
      <c r="AF303" s="111">
        <v>43314</v>
      </c>
      <c r="AG303" s="111">
        <v>23875</v>
      </c>
      <c r="AH303" s="295"/>
      <c r="AI303" s="296"/>
      <c r="AJ303" s="79"/>
      <c r="AV303" s="79"/>
      <c r="AY303" s="79"/>
      <c r="AZ303" s="81"/>
    </row>
    <row r="304" spans="1:52" ht="21" x14ac:dyDescent="0.25">
      <c r="A304" s="112">
        <f t="shared" si="4"/>
        <v>299</v>
      </c>
      <c r="B304" s="113" t="s">
        <v>1361</v>
      </c>
      <c r="C304" s="112" t="s">
        <v>457</v>
      </c>
      <c r="D304" s="114" t="s">
        <v>585</v>
      </c>
      <c r="E304" s="115">
        <v>1648</v>
      </c>
      <c r="F304" s="116"/>
      <c r="G304" s="112" t="s">
        <v>963</v>
      </c>
      <c r="H304" s="115">
        <v>12.3</v>
      </c>
      <c r="I304" s="117">
        <v>2.34</v>
      </c>
      <c r="J304" s="118">
        <v>37900</v>
      </c>
      <c r="K304" s="119" t="s">
        <v>974</v>
      </c>
      <c r="L304" s="118">
        <v>5500</v>
      </c>
      <c r="M304" s="118" t="s">
        <v>989</v>
      </c>
      <c r="N304" s="118" t="s">
        <v>989</v>
      </c>
      <c r="O304" s="118" t="s">
        <v>989</v>
      </c>
      <c r="P304" s="118">
        <v>43400</v>
      </c>
      <c r="Q304" s="116">
        <v>0.65</v>
      </c>
      <c r="R304" s="118">
        <v>28210</v>
      </c>
      <c r="S304" s="120">
        <v>48365</v>
      </c>
      <c r="T304" s="84"/>
      <c r="U304" s="106">
        <v>2032</v>
      </c>
      <c r="V304" s="107">
        <v>43982</v>
      </c>
      <c r="W304" s="108">
        <v>2033</v>
      </c>
      <c r="X304" s="108"/>
      <c r="Y304" s="108">
        <v>449253</v>
      </c>
      <c r="Z304" s="109" t="s">
        <v>991</v>
      </c>
      <c r="AA304" s="108" t="s">
        <v>1302</v>
      </c>
      <c r="AB304" s="108" t="s">
        <v>979</v>
      </c>
      <c r="AC304" s="108">
        <v>2013</v>
      </c>
      <c r="AD304" s="110">
        <v>715.93</v>
      </c>
      <c r="AE304" s="110"/>
      <c r="AF304" s="111">
        <v>43314</v>
      </c>
      <c r="AG304" s="111">
        <v>2387.5</v>
      </c>
      <c r="AH304" s="295"/>
      <c r="AI304" s="296"/>
      <c r="AJ304" s="79"/>
      <c r="AV304" s="79"/>
      <c r="AY304" s="79"/>
      <c r="AZ304" s="81"/>
    </row>
    <row r="305" spans="1:52" ht="21" x14ac:dyDescent="0.25">
      <c r="A305" s="112">
        <f t="shared" si="4"/>
        <v>300</v>
      </c>
      <c r="B305" s="113" t="s">
        <v>1361</v>
      </c>
      <c r="C305" s="112" t="s">
        <v>458</v>
      </c>
      <c r="D305" s="114" t="s">
        <v>856</v>
      </c>
      <c r="E305" s="115">
        <v>1818</v>
      </c>
      <c r="F305" s="116"/>
      <c r="G305" s="112" t="s">
        <v>963</v>
      </c>
      <c r="H305" s="115">
        <v>12.3</v>
      </c>
      <c r="I305" s="117">
        <v>2.88</v>
      </c>
      <c r="J305" s="118">
        <v>46500</v>
      </c>
      <c r="K305" s="119" t="s">
        <v>974</v>
      </c>
      <c r="L305" s="118">
        <v>5500</v>
      </c>
      <c r="M305" s="118" t="s">
        <v>989</v>
      </c>
      <c r="N305" s="118" t="s">
        <v>989</v>
      </c>
      <c r="O305" s="118" t="s">
        <v>989</v>
      </c>
      <c r="P305" s="118">
        <v>52000</v>
      </c>
      <c r="Q305" s="116">
        <v>0.65</v>
      </c>
      <c r="R305" s="118">
        <v>33800</v>
      </c>
      <c r="S305" s="120">
        <v>48060</v>
      </c>
      <c r="T305" s="84"/>
      <c r="U305" s="106">
        <v>2031</v>
      </c>
      <c r="V305" s="107">
        <v>43677</v>
      </c>
      <c r="W305" s="108">
        <v>2032</v>
      </c>
      <c r="X305" s="108"/>
      <c r="Y305" s="108">
        <v>449255</v>
      </c>
      <c r="Z305" s="109" t="s">
        <v>991</v>
      </c>
      <c r="AA305" s="108" t="s">
        <v>1302</v>
      </c>
      <c r="AB305" s="108" t="s">
        <v>979</v>
      </c>
      <c r="AC305" s="108">
        <v>2013</v>
      </c>
      <c r="AD305" s="110">
        <v>721.59</v>
      </c>
      <c r="AE305" s="110"/>
      <c r="AF305" s="111">
        <v>43314</v>
      </c>
      <c r="AG305" s="111">
        <v>2387.5</v>
      </c>
      <c r="AH305" s="295"/>
      <c r="AI305" s="296"/>
      <c r="AJ305" s="79"/>
      <c r="AV305" s="79"/>
      <c r="AY305" s="79"/>
      <c r="AZ305" s="81"/>
    </row>
    <row r="306" spans="1:52" ht="21" x14ac:dyDescent="0.25">
      <c r="A306" s="112">
        <f t="shared" si="4"/>
        <v>301</v>
      </c>
      <c r="B306" s="113" t="s">
        <v>1361</v>
      </c>
      <c r="C306" s="112" t="s">
        <v>459</v>
      </c>
      <c r="D306" s="114" t="s">
        <v>857</v>
      </c>
      <c r="E306" s="115">
        <v>1775</v>
      </c>
      <c r="F306" s="116"/>
      <c r="G306" s="112" t="s">
        <v>963</v>
      </c>
      <c r="H306" s="115">
        <v>12.3</v>
      </c>
      <c r="I306" s="117">
        <v>2.61</v>
      </c>
      <c r="J306" s="118">
        <v>42200</v>
      </c>
      <c r="K306" s="119" t="s">
        <v>974</v>
      </c>
      <c r="L306" s="118">
        <v>20500</v>
      </c>
      <c r="M306" s="118">
        <v>0</v>
      </c>
      <c r="N306" s="118">
        <v>0</v>
      </c>
      <c r="O306" s="118">
        <v>38200</v>
      </c>
      <c r="P306" s="118">
        <v>100900</v>
      </c>
      <c r="Q306" s="116">
        <v>0.65</v>
      </c>
      <c r="R306" s="118">
        <v>65585</v>
      </c>
      <c r="S306" s="120">
        <v>48365</v>
      </c>
      <c r="T306" s="84"/>
      <c r="U306" s="106">
        <v>2032</v>
      </c>
      <c r="V306" s="107">
        <v>43982</v>
      </c>
      <c r="W306" s="108">
        <v>2033</v>
      </c>
      <c r="X306" s="108">
        <v>2042</v>
      </c>
      <c r="Y306" s="108">
        <v>449254</v>
      </c>
      <c r="Z306" s="109" t="s">
        <v>991</v>
      </c>
      <c r="AA306" s="108" t="s">
        <v>1302</v>
      </c>
      <c r="AB306" s="108" t="s">
        <v>979</v>
      </c>
      <c r="AC306" s="108">
        <v>2013</v>
      </c>
      <c r="AD306" s="110">
        <v>721.58</v>
      </c>
      <c r="AE306" s="110"/>
      <c r="AF306" s="111">
        <v>43314</v>
      </c>
      <c r="AG306" s="111">
        <v>2387.5</v>
      </c>
      <c r="AH306" s="295"/>
      <c r="AI306" s="296"/>
      <c r="AJ306" s="79"/>
      <c r="AK306" s="79"/>
      <c r="AL306" s="79"/>
      <c r="AM306" s="79"/>
      <c r="AV306" s="79"/>
      <c r="AY306" s="79"/>
      <c r="AZ306" s="81"/>
    </row>
    <row r="307" spans="1:52" ht="15" x14ac:dyDescent="0.25">
      <c r="A307" s="112">
        <f t="shared" si="4"/>
        <v>302</v>
      </c>
      <c r="B307" s="113" t="s">
        <v>1361</v>
      </c>
      <c r="C307" s="112" t="s">
        <v>460</v>
      </c>
      <c r="D307" s="114" t="s">
        <v>858</v>
      </c>
      <c r="E307" s="115">
        <v>1526</v>
      </c>
      <c r="F307" s="116"/>
      <c r="G307" s="112" t="s">
        <v>963</v>
      </c>
      <c r="H307" s="115">
        <v>12</v>
      </c>
      <c r="I307" s="117">
        <v>2.16</v>
      </c>
      <c r="J307" s="118">
        <v>36400</v>
      </c>
      <c r="K307" s="119" t="s">
        <v>970</v>
      </c>
      <c r="L307" s="118">
        <v>5500</v>
      </c>
      <c r="M307" s="118" t="s">
        <v>989</v>
      </c>
      <c r="N307" s="118" t="s">
        <v>989</v>
      </c>
      <c r="O307" s="118" t="s">
        <v>989</v>
      </c>
      <c r="P307" s="118">
        <v>41900</v>
      </c>
      <c r="Q307" s="116">
        <v>1</v>
      </c>
      <c r="R307" s="118">
        <v>41900</v>
      </c>
      <c r="S307" s="120">
        <v>50553</v>
      </c>
      <c r="T307" s="84"/>
      <c r="U307" s="106"/>
      <c r="V307" s="107">
        <v>46170</v>
      </c>
      <c r="W307" s="108">
        <v>2039</v>
      </c>
      <c r="X307" s="108"/>
      <c r="Y307" s="108">
        <v>456953</v>
      </c>
      <c r="Z307" s="109" t="s">
        <v>991</v>
      </c>
      <c r="AA307" s="108" t="s">
        <v>1300</v>
      </c>
      <c r="AB307" s="108" t="s">
        <v>979</v>
      </c>
      <c r="AC307" s="108">
        <v>2013</v>
      </c>
      <c r="AD307" s="110">
        <v>719.84</v>
      </c>
      <c r="AE307" s="110">
        <v>1.2</v>
      </c>
      <c r="AF307" s="111">
        <v>43314</v>
      </c>
      <c r="AG307" s="111">
        <v>2387.5</v>
      </c>
      <c r="AH307" s="295"/>
      <c r="AI307" s="296"/>
      <c r="AJ307" s="79"/>
      <c r="AV307" s="79"/>
      <c r="AY307" s="79"/>
      <c r="AZ307" s="81"/>
    </row>
    <row r="308" spans="1:52" ht="15" x14ac:dyDescent="0.25">
      <c r="A308" s="112">
        <f t="shared" si="4"/>
        <v>303</v>
      </c>
      <c r="B308" s="113" t="s">
        <v>1361</v>
      </c>
      <c r="C308" s="112" t="s">
        <v>461</v>
      </c>
      <c r="D308" s="114" t="s">
        <v>859</v>
      </c>
      <c r="E308" s="115">
        <v>1645</v>
      </c>
      <c r="F308" s="116"/>
      <c r="G308" s="112" t="s">
        <v>963</v>
      </c>
      <c r="H308" s="115">
        <v>12</v>
      </c>
      <c r="I308" s="117">
        <v>2.4300000000000002</v>
      </c>
      <c r="J308" s="118">
        <v>39300</v>
      </c>
      <c r="K308" s="119" t="s">
        <v>970</v>
      </c>
      <c r="L308" s="118">
        <v>5500</v>
      </c>
      <c r="M308" s="118" t="s">
        <v>989</v>
      </c>
      <c r="N308" s="118" t="s">
        <v>989</v>
      </c>
      <c r="O308" s="118" t="s">
        <v>989</v>
      </c>
      <c r="P308" s="118">
        <v>44800</v>
      </c>
      <c r="Q308" s="116">
        <v>1</v>
      </c>
      <c r="R308" s="118">
        <v>44800</v>
      </c>
      <c r="S308" s="120">
        <v>57532</v>
      </c>
      <c r="T308" s="84"/>
      <c r="U308" s="106"/>
      <c r="V308" s="107">
        <v>53149</v>
      </c>
      <c r="W308" s="108">
        <v>2058</v>
      </c>
      <c r="X308" s="108"/>
      <c r="Y308" s="108">
        <v>456954</v>
      </c>
      <c r="Z308" s="109" t="s">
        <v>991</v>
      </c>
      <c r="AA308" s="108" t="s">
        <v>1300</v>
      </c>
      <c r="AB308" s="108" t="s">
        <v>979</v>
      </c>
      <c r="AC308" s="108">
        <v>2013</v>
      </c>
      <c r="AD308" s="110">
        <v>717.59</v>
      </c>
      <c r="AE308" s="110">
        <v>2.8</v>
      </c>
      <c r="AF308" s="111">
        <v>43314</v>
      </c>
      <c r="AG308" s="111">
        <v>2387.5</v>
      </c>
      <c r="AH308" s="295"/>
      <c r="AI308" s="296"/>
      <c r="AJ308" s="79"/>
      <c r="AV308" s="79"/>
      <c r="AY308" s="79"/>
      <c r="AZ308" s="81"/>
    </row>
    <row r="309" spans="1:52" ht="15" x14ac:dyDescent="0.25">
      <c r="A309" s="112">
        <f t="shared" si="4"/>
        <v>304</v>
      </c>
      <c r="B309" s="113" t="s">
        <v>1361</v>
      </c>
      <c r="C309" s="112" t="s">
        <v>462</v>
      </c>
      <c r="D309" s="114" t="s">
        <v>860</v>
      </c>
      <c r="E309" s="115">
        <v>1390</v>
      </c>
      <c r="F309" s="116">
        <v>0</v>
      </c>
      <c r="G309" s="112" t="s">
        <v>963</v>
      </c>
      <c r="H309" s="115">
        <v>8.5</v>
      </c>
      <c r="I309" s="117">
        <v>5.8800000000000008</v>
      </c>
      <c r="J309" s="118">
        <v>173200</v>
      </c>
      <c r="K309" s="119" t="s">
        <v>970</v>
      </c>
      <c r="L309" s="118">
        <v>20500</v>
      </c>
      <c r="M309" s="118">
        <v>0</v>
      </c>
      <c r="N309" s="118">
        <v>0</v>
      </c>
      <c r="O309" s="118">
        <v>25000</v>
      </c>
      <c r="P309" s="118">
        <v>218700</v>
      </c>
      <c r="Q309" s="116">
        <v>1</v>
      </c>
      <c r="R309" s="118">
        <v>218700</v>
      </c>
      <c r="S309" s="120">
        <v>55393</v>
      </c>
      <c r="T309" s="84"/>
      <c r="U309" s="106"/>
      <c r="V309" s="107">
        <v>51010</v>
      </c>
      <c r="W309" s="108">
        <v>2052</v>
      </c>
      <c r="X309" s="108">
        <v>2061</v>
      </c>
      <c r="Y309" s="108">
        <v>479631</v>
      </c>
      <c r="Z309" s="109" t="s">
        <v>991</v>
      </c>
      <c r="AA309" s="108" t="s">
        <v>1301</v>
      </c>
      <c r="AB309" s="108" t="s">
        <v>979</v>
      </c>
      <c r="AC309" s="108">
        <v>2016</v>
      </c>
      <c r="AD309" s="110">
        <v>713.11</v>
      </c>
      <c r="AE309" s="110">
        <v>4.0999999999999996</v>
      </c>
      <c r="AF309" s="111">
        <v>200751</v>
      </c>
      <c r="AG309" s="111">
        <v>2387.5</v>
      </c>
      <c r="AH309" s="295"/>
      <c r="AI309" s="296"/>
      <c r="AJ309" s="79"/>
      <c r="AK309" s="79"/>
      <c r="AL309" s="79"/>
      <c r="AM309" s="79"/>
      <c r="AV309" s="79"/>
      <c r="AY309" s="79"/>
      <c r="AZ309" s="81"/>
    </row>
    <row r="310" spans="1:52" ht="15" x14ac:dyDescent="0.25">
      <c r="A310" s="112">
        <f t="shared" si="4"/>
        <v>305</v>
      </c>
      <c r="B310" s="113" t="s">
        <v>1361</v>
      </c>
      <c r="C310" s="112" t="s">
        <v>463</v>
      </c>
      <c r="D310" s="114" t="s">
        <v>621</v>
      </c>
      <c r="E310" s="115">
        <v>1460</v>
      </c>
      <c r="F310" s="116">
        <v>0</v>
      </c>
      <c r="G310" s="112" t="s">
        <v>963</v>
      </c>
      <c r="H310" s="115">
        <v>8.5</v>
      </c>
      <c r="I310" s="117">
        <v>2.09</v>
      </c>
      <c r="J310" s="118">
        <v>35200</v>
      </c>
      <c r="K310" s="119" t="s">
        <v>970</v>
      </c>
      <c r="L310" s="118">
        <v>5500</v>
      </c>
      <c r="M310" s="118" t="s">
        <v>989</v>
      </c>
      <c r="N310" s="118" t="s">
        <v>989</v>
      </c>
      <c r="O310" s="118" t="s">
        <v>989</v>
      </c>
      <c r="P310" s="118">
        <v>40700</v>
      </c>
      <c r="Q310" s="116">
        <v>1</v>
      </c>
      <c r="R310" s="118">
        <v>40700</v>
      </c>
      <c r="S310" s="120">
        <v>49827</v>
      </c>
      <c r="T310" s="84"/>
      <c r="U310" s="106"/>
      <c r="V310" s="107">
        <v>45444</v>
      </c>
      <c r="W310" s="108">
        <v>2037</v>
      </c>
      <c r="X310" s="108"/>
      <c r="Y310" s="108">
        <v>479632</v>
      </c>
      <c r="Z310" s="109" t="s">
        <v>991</v>
      </c>
      <c r="AA310" s="108" t="s">
        <v>1301</v>
      </c>
      <c r="AB310" s="108" t="s">
        <v>979</v>
      </c>
      <c r="AC310" s="108">
        <v>2016</v>
      </c>
      <c r="AD310" s="110">
        <v>711.48</v>
      </c>
      <c r="AE310" s="110">
        <v>3.1</v>
      </c>
      <c r="AF310" s="111">
        <v>43314</v>
      </c>
      <c r="AG310" s="111">
        <v>2387.5</v>
      </c>
      <c r="AH310" s="295"/>
      <c r="AI310" s="296"/>
      <c r="AJ310" s="79"/>
      <c r="AV310" s="79"/>
      <c r="AY310" s="79"/>
      <c r="AZ310" s="81"/>
    </row>
    <row r="311" spans="1:52" ht="15" x14ac:dyDescent="0.25">
      <c r="A311" s="112">
        <f t="shared" si="4"/>
        <v>306</v>
      </c>
      <c r="B311" s="113" t="s">
        <v>1361</v>
      </c>
      <c r="C311" s="112" t="s">
        <v>464</v>
      </c>
      <c r="D311" s="114" t="s">
        <v>861</v>
      </c>
      <c r="E311" s="115">
        <v>1590</v>
      </c>
      <c r="F311" s="116">
        <v>0</v>
      </c>
      <c r="G311" s="112" t="s">
        <v>963</v>
      </c>
      <c r="H311" s="115">
        <v>8.5</v>
      </c>
      <c r="I311" s="117">
        <v>5.99</v>
      </c>
      <c r="J311" s="118">
        <v>176400</v>
      </c>
      <c r="K311" s="119" t="s">
        <v>970</v>
      </c>
      <c r="L311" s="118">
        <v>5500</v>
      </c>
      <c r="M311" s="118" t="s">
        <v>989</v>
      </c>
      <c r="N311" s="118" t="s">
        <v>989</v>
      </c>
      <c r="O311" s="118" t="s">
        <v>989</v>
      </c>
      <c r="P311" s="118">
        <v>181900</v>
      </c>
      <c r="Q311" s="116">
        <v>1</v>
      </c>
      <c r="R311" s="118">
        <v>181900</v>
      </c>
      <c r="S311" s="120">
        <v>53514</v>
      </c>
      <c r="T311" s="84"/>
      <c r="U311" s="106"/>
      <c r="V311" s="107">
        <v>49131</v>
      </c>
      <c r="W311" s="108">
        <v>2047</v>
      </c>
      <c r="X311" s="108"/>
      <c r="Y311" s="108">
        <v>479776</v>
      </c>
      <c r="Z311" s="109" t="s">
        <v>991</v>
      </c>
      <c r="AA311" s="108" t="s">
        <v>1303</v>
      </c>
      <c r="AB311" s="108" t="s">
        <v>979</v>
      </c>
      <c r="AC311" s="108">
        <v>2016</v>
      </c>
      <c r="AD311" s="110">
        <v>712.48</v>
      </c>
      <c r="AE311" s="110">
        <v>2.1</v>
      </c>
      <c r="AF311" s="111">
        <v>200751</v>
      </c>
      <c r="AG311" s="111">
        <v>23875</v>
      </c>
      <c r="AH311" s="295"/>
      <c r="AI311" s="296"/>
      <c r="AJ311" s="79"/>
      <c r="AV311" s="79"/>
      <c r="AY311" s="79"/>
      <c r="AZ311" s="81"/>
    </row>
    <row r="312" spans="1:52" ht="15" x14ac:dyDescent="0.25">
      <c r="A312" s="112">
        <f t="shared" si="4"/>
        <v>307</v>
      </c>
      <c r="B312" s="113" t="s">
        <v>1361</v>
      </c>
      <c r="C312" s="112" t="s">
        <v>465</v>
      </c>
      <c r="D312" s="114" t="s">
        <v>862</v>
      </c>
      <c r="E312" s="115">
        <v>1559</v>
      </c>
      <c r="F312" s="116">
        <v>0</v>
      </c>
      <c r="G312" s="112" t="s">
        <v>963</v>
      </c>
      <c r="H312" s="115">
        <v>8.5</v>
      </c>
      <c r="I312" s="117">
        <v>5.8800000000000008</v>
      </c>
      <c r="J312" s="118">
        <v>173300</v>
      </c>
      <c r="K312" s="119" t="s">
        <v>970</v>
      </c>
      <c r="L312" s="118">
        <v>5500</v>
      </c>
      <c r="M312" s="118" t="s">
        <v>989</v>
      </c>
      <c r="N312" s="118" t="s">
        <v>989</v>
      </c>
      <c r="O312" s="118" t="s">
        <v>989</v>
      </c>
      <c r="P312" s="118">
        <v>178800</v>
      </c>
      <c r="Q312" s="116">
        <v>1</v>
      </c>
      <c r="R312" s="118">
        <v>178800</v>
      </c>
      <c r="S312" s="120">
        <v>51955</v>
      </c>
      <c r="T312" s="84"/>
      <c r="U312" s="106"/>
      <c r="V312" s="107">
        <v>47572</v>
      </c>
      <c r="W312" s="108">
        <v>2043</v>
      </c>
      <c r="X312" s="108"/>
      <c r="Y312" s="108">
        <v>479777</v>
      </c>
      <c r="Z312" s="109" t="s">
        <v>991</v>
      </c>
      <c r="AA312" s="108" t="s">
        <v>1303</v>
      </c>
      <c r="AB312" s="108" t="s">
        <v>979</v>
      </c>
      <c r="AC312" s="108">
        <v>2016</v>
      </c>
      <c r="AD312" s="110">
        <v>714.42</v>
      </c>
      <c r="AE312" s="110">
        <v>1.3</v>
      </c>
      <c r="AF312" s="111">
        <v>200751</v>
      </c>
      <c r="AG312" s="111">
        <v>2387.5</v>
      </c>
      <c r="AH312" s="295"/>
      <c r="AI312" s="296"/>
      <c r="AJ312" s="79"/>
      <c r="AV312" s="79"/>
      <c r="AY312" s="79"/>
      <c r="AZ312" s="81"/>
    </row>
    <row r="313" spans="1:52" ht="15" x14ac:dyDescent="0.25">
      <c r="A313" s="112">
        <f t="shared" si="4"/>
        <v>308</v>
      </c>
      <c r="B313" s="113" t="s">
        <v>1361</v>
      </c>
      <c r="C313" s="112" t="s">
        <v>466</v>
      </c>
      <c r="D313" s="114" t="s">
        <v>863</v>
      </c>
      <c r="E313" s="115">
        <v>1604</v>
      </c>
      <c r="F313" s="116">
        <v>0</v>
      </c>
      <c r="G313" s="112" t="s">
        <v>963</v>
      </c>
      <c r="H313" s="115">
        <v>8.5</v>
      </c>
      <c r="I313" s="117">
        <v>2.15</v>
      </c>
      <c r="J313" s="118">
        <v>36400</v>
      </c>
      <c r="K313" s="119" t="s">
        <v>970</v>
      </c>
      <c r="L313" s="118">
        <v>20500</v>
      </c>
      <c r="M313" s="118">
        <v>0</v>
      </c>
      <c r="N313" s="118">
        <v>0</v>
      </c>
      <c r="O313" s="118">
        <v>39700</v>
      </c>
      <c r="P313" s="118">
        <v>96600</v>
      </c>
      <c r="Q313" s="116">
        <v>1</v>
      </c>
      <c r="R313" s="118">
        <v>96600</v>
      </c>
      <c r="S313" s="120">
        <v>55141</v>
      </c>
      <c r="T313" s="84"/>
      <c r="U313" s="106"/>
      <c r="V313" s="107">
        <v>50758</v>
      </c>
      <c r="W313" s="108">
        <v>2051</v>
      </c>
      <c r="X313" s="108">
        <v>2060</v>
      </c>
      <c r="Y313" s="108">
        <v>479778</v>
      </c>
      <c r="Z313" s="109" t="s">
        <v>991</v>
      </c>
      <c r="AA313" s="108" t="s">
        <v>1303</v>
      </c>
      <c r="AB313" s="108" t="s">
        <v>979</v>
      </c>
      <c r="AC313" s="108">
        <v>2016</v>
      </c>
      <c r="AD313" s="110">
        <v>720.89</v>
      </c>
      <c r="AE313" s="110">
        <v>3.7</v>
      </c>
      <c r="AF313" s="111">
        <v>43314</v>
      </c>
      <c r="AG313" s="111">
        <v>23875</v>
      </c>
      <c r="AH313" s="295"/>
      <c r="AI313" s="296"/>
      <c r="AJ313" s="79"/>
      <c r="AK313" s="79"/>
      <c r="AL313" s="79"/>
      <c r="AM313" s="79"/>
      <c r="AV313" s="79"/>
      <c r="AY313" s="79"/>
      <c r="AZ313" s="81"/>
    </row>
    <row r="314" spans="1:52" ht="21" x14ac:dyDescent="0.25">
      <c r="A314" s="112">
        <f t="shared" si="4"/>
        <v>309</v>
      </c>
      <c r="B314" s="113" t="s">
        <v>1361</v>
      </c>
      <c r="C314" s="112" t="s">
        <v>467</v>
      </c>
      <c r="D314" s="114" t="s">
        <v>864</v>
      </c>
      <c r="E314" s="115">
        <v>1726</v>
      </c>
      <c r="F314" s="116">
        <v>0</v>
      </c>
      <c r="G314" s="112" t="s">
        <v>963</v>
      </c>
      <c r="H314" s="115">
        <v>8.5</v>
      </c>
      <c r="I314" s="117">
        <v>6.1300000000000008</v>
      </c>
      <c r="J314" s="118">
        <v>178400</v>
      </c>
      <c r="K314" s="119" t="s">
        <v>970</v>
      </c>
      <c r="L314" s="118">
        <v>5500</v>
      </c>
      <c r="M314" s="118" t="s">
        <v>989</v>
      </c>
      <c r="N314" s="118" t="s">
        <v>989</v>
      </c>
      <c r="O314" s="118" t="s">
        <v>989</v>
      </c>
      <c r="P314" s="118">
        <v>183900</v>
      </c>
      <c r="Q314" s="116">
        <v>1</v>
      </c>
      <c r="R314" s="118">
        <v>183900</v>
      </c>
      <c r="S314" s="120">
        <v>49734</v>
      </c>
      <c r="T314" s="84"/>
      <c r="U314" s="106">
        <v>2036</v>
      </c>
      <c r="V314" s="107">
        <v>45351</v>
      </c>
      <c r="W314" s="108">
        <v>2037</v>
      </c>
      <c r="X314" s="108"/>
      <c r="Y314" s="108">
        <v>479779</v>
      </c>
      <c r="Z314" s="109" t="s">
        <v>991</v>
      </c>
      <c r="AA314" s="108" t="s">
        <v>1303</v>
      </c>
      <c r="AB314" s="108" t="s">
        <v>979</v>
      </c>
      <c r="AC314" s="108">
        <v>2016</v>
      </c>
      <c r="AD314" s="110">
        <v>722.81</v>
      </c>
      <c r="AE314" s="110"/>
      <c r="AF314" s="111">
        <v>200751</v>
      </c>
      <c r="AG314" s="111">
        <v>2387.5</v>
      </c>
      <c r="AH314" s="295"/>
      <c r="AI314" s="296"/>
      <c r="AJ314" s="79"/>
      <c r="AV314" s="79"/>
      <c r="AY314" s="79"/>
      <c r="AZ314" s="81"/>
    </row>
    <row r="315" spans="1:52" ht="15" x14ac:dyDescent="0.25">
      <c r="A315" s="112">
        <f t="shared" si="4"/>
        <v>310</v>
      </c>
      <c r="B315" s="113" t="s">
        <v>1361</v>
      </c>
      <c r="C315" s="112" t="s">
        <v>468</v>
      </c>
      <c r="D315" s="114" t="s">
        <v>865</v>
      </c>
      <c r="E315" s="115">
        <v>1834</v>
      </c>
      <c r="F315" s="116">
        <v>0</v>
      </c>
      <c r="G315" s="112" t="s">
        <v>963</v>
      </c>
      <c r="H315" s="115">
        <v>8.4</v>
      </c>
      <c r="I315" s="117">
        <v>6.45</v>
      </c>
      <c r="J315" s="118">
        <v>183400</v>
      </c>
      <c r="K315" s="119" t="s">
        <v>970</v>
      </c>
      <c r="L315" s="118">
        <v>20500</v>
      </c>
      <c r="M315" s="118">
        <v>0</v>
      </c>
      <c r="N315" s="118">
        <v>0</v>
      </c>
      <c r="O315" s="118">
        <v>43200</v>
      </c>
      <c r="P315" s="118">
        <v>247100</v>
      </c>
      <c r="Q315" s="116">
        <v>1</v>
      </c>
      <c r="R315" s="118">
        <v>247100</v>
      </c>
      <c r="S315" s="120">
        <v>61549</v>
      </c>
      <c r="T315" s="84"/>
      <c r="U315" s="106"/>
      <c r="V315" s="107">
        <v>57166</v>
      </c>
      <c r="W315" s="108">
        <v>2069</v>
      </c>
      <c r="X315" s="108">
        <v>2078</v>
      </c>
      <c r="Y315" s="108">
        <v>480279</v>
      </c>
      <c r="Z315" s="109" t="s">
        <v>991</v>
      </c>
      <c r="AA315" s="108" t="s">
        <v>1300</v>
      </c>
      <c r="AB315" s="108" t="s">
        <v>979</v>
      </c>
      <c r="AC315" s="108">
        <v>2016</v>
      </c>
      <c r="AD315" s="110">
        <v>719.08</v>
      </c>
      <c r="AE315" s="110">
        <v>4.0999999999999996</v>
      </c>
      <c r="AF315" s="111">
        <v>200751</v>
      </c>
      <c r="AG315" s="111">
        <v>2387.5</v>
      </c>
      <c r="AH315" s="295"/>
      <c r="AI315" s="296"/>
      <c r="AJ315" s="79"/>
      <c r="AK315" s="79"/>
      <c r="AL315" s="79"/>
      <c r="AM315" s="79"/>
      <c r="AV315" s="79"/>
      <c r="AY315" s="79"/>
      <c r="AZ315" s="81"/>
    </row>
    <row r="316" spans="1:52" ht="15" x14ac:dyDescent="0.25">
      <c r="A316" s="112">
        <f t="shared" si="4"/>
        <v>311</v>
      </c>
      <c r="B316" s="113" t="s">
        <v>1361</v>
      </c>
      <c r="C316" s="112" t="s">
        <v>469</v>
      </c>
      <c r="D316" s="114" t="s">
        <v>866</v>
      </c>
      <c r="E316" s="115">
        <v>1675</v>
      </c>
      <c r="F316" s="116"/>
      <c r="G316" s="112" t="s">
        <v>963</v>
      </c>
      <c r="H316" s="115">
        <v>8.4</v>
      </c>
      <c r="I316" s="117">
        <v>6.1400000000000006</v>
      </c>
      <c r="J316" s="118">
        <v>178200</v>
      </c>
      <c r="K316" s="119" t="s">
        <v>970</v>
      </c>
      <c r="L316" s="118">
        <v>5500</v>
      </c>
      <c r="M316" s="118" t="s">
        <v>989</v>
      </c>
      <c r="N316" s="118" t="s">
        <v>989</v>
      </c>
      <c r="O316" s="118" t="s">
        <v>989</v>
      </c>
      <c r="P316" s="118">
        <v>183700</v>
      </c>
      <c r="Q316" s="116">
        <v>1</v>
      </c>
      <c r="R316" s="118">
        <v>183700</v>
      </c>
      <c r="S316" s="120">
        <v>52662</v>
      </c>
      <c r="T316" s="84"/>
      <c r="U316" s="106"/>
      <c r="V316" s="107">
        <v>48279</v>
      </c>
      <c r="W316" s="108">
        <v>2045</v>
      </c>
      <c r="X316" s="108"/>
      <c r="Y316" s="108">
        <v>480280</v>
      </c>
      <c r="Z316" s="109" t="s">
        <v>991</v>
      </c>
      <c r="AA316" s="108" t="s">
        <v>1300</v>
      </c>
      <c r="AB316" s="108" t="s">
        <v>979</v>
      </c>
      <c r="AC316" s="108">
        <v>2017</v>
      </c>
      <c r="AD316" s="110">
        <v>719.89</v>
      </c>
      <c r="AE316" s="110">
        <v>3.4</v>
      </c>
      <c r="AF316" s="111">
        <v>200751</v>
      </c>
      <c r="AG316" s="111">
        <v>2387.5</v>
      </c>
      <c r="AH316" s="295"/>
      <c r="AI316" s="296"/>
      <c r="AJ316" s="79"/>
      <c r="AV316" s="79"/>
      <c r="AY316" s="79"/>
      <c r="AZ316" s="81"/>
    </row>
    <row r="317" spans="1:52" ht="21" x14ac:dyDescent="0.25">
      <c r="A317" s="112">
        <f t="shared" si="4"/>
        <v>312</v>
      </c>
      <c r="B317" s="113" t="s">
        <v>1361</v>
      </c>
      <c r="C317" s="112" t="s">
        <v>470</v>
      </c>
      <c r="D317" s="114" t="s">
        <v>867</v>
      </c>
      <c r="E317" s="115">
        <v>910</v>
      </c>
      <c r="F317" s="116"/>
      <c r="G317" s="112" t="s">
        <v>966</v>
      </c>
      <c r="H317" s="115">
        <v>20.3</v>
      </c>
      <c r="I317" s="117">
        <v>2.15</v>
      </c>
      <c r="J317" s="118">
        <v>37600</v>
      </c>
      <c r="K317" s="119" t="s">
        <v>972</v>
      </c>
      <c r="L317" s="118">
        <v>14500</v>
      </c>
      <c r="M317" s="118">
        <v>33800</v>
      </c>
      <c r="N317" s="118">
        <v>0</v>
      </c>
      <c r="O317" s="118">
        <v>30800</v>
      </c>
      <c r="P317" s="118">
        <v>116700</v>
      </c>
      <c r="Q317" s="116">
        <v>0.65</v>
      </c>
      <c r="R317" s="118">
        <v>75855</v>
      </c>
      <c r="S317" s="120">
        <v>48365</v>
      </c>
      <c r="T317" s="84"/>
      <c r="U317" s="106">
        <v>2032</v>
      </c>
      <c r="V317" s="107">
        <v>43982</v>
      </c>
      <c r="W317" s="108">
        <v>2033</v>
      </c>
      <c r="X317" s="108">
        <v>2042</v>
      </c>
      <c r="Y317" s="108">
        <v>323634</v>
      </c>
      <c r="Z317" s="109" t="s">
        <v>991</v>
      </c>
      <c r="AA317" s="108" t="s">
        <v>1304</v>
      </c>
      <c r="AB317" s="108" t="s">
        <v>979</v>
      </c>
      <c r="AC317" s="108">
        <v>2005</v>
      </c>
      <c r="AD317" s="110">
        <v>910</v>
      </c>
      <c r="AE317" s="110"/>
      <c r="AF317" s="111">
        <v>38331.25</v>
      </c>
      <c r="AG317" s="111">
        <v>23875</v>
      </c>
      <c r="AH317" s="295"/>
      <c r="AI317" s="296"/>
      <c r="AJ317" s="79"/>
      <c r="AK317" s="79"/>
      <c r="AL317" s="79"/>
      <c r="AM317" s="79"/>
      <c r="AV317" s="79"/>
      <c r="AY317" s="79"/>
      <c r="AZ317" s="81"/>
    </row>
    <row r="318" spans="1:52" ht="15" x14ac:dyDescent="0.25">
      <c r="A318" s="112">
        <f t="shared" si="4"/>
        <v>313</v>
      </c>
      <c r="B318" s="113" t="s">
        <v>1361</v>
      </c>
      <c r="C318" s="112" t="s">
        <v>471</v>
      </c>
      <c r="D318" s="114" t="s">
        <v>849</v>
      </c>
      <c r="E318" s="115">
        <v>700</v>
      </c>
      <c r="F318" s="116"/>
      <c r="G318" s="112" t="s">
        <v>964</v>
      </c>
      <c r="H318" s="115">
        <v>13.6</v>
      </c>
      <c r="I318" s="117"/>
      <c r="J318" s="118">
        <v>0</v>
      </c>
      <c r="K318" s="119" t="s">
        <v>972</v>
      </c>
      <c r="L318" s="118">
        <v>0</v>
      </c>
      <c r="M318" s="118" t="s">
        <v>989</v>
      </c>
      <c r="N318" s="118" t="s">
        <v>989</v>
      </c>
      <c r="O318" s="118" t="s">
        <v>989</v>
      </c>
      <c r="P318" s="118">
        <v>0</v>
      </c>
      <c r="Q318" s="116">
        <v>1</v>
      </c>
      <c r="R318" s="118">
        <v>0</v>
      </c>
      <c r="S318" s="120" t="s">
        <v>990</v>
      </c>
      <c r="T318" s="84"/>
      <c r="U318" s="106"/>
      <c r="V318" s="107"/>
      <c r="W318" s="108"/>
      <c r="X318" s="108"/>
      <c r="Y318" s="108">
        <v>438632</v>
      </c>
      <c r="Z318" s="109" t="s">
        <v>991</v>
      </c>
      <c r="AA318" s="108" t="s">
        <v>1304</v>
      </c>
      <c r="AB318" s="108" t="s">
        <v>979</v>
      </c>
      <c r="AC318" s="108">
        <v>2011</v>
      </c>
      <c r="AD318" s="110">
        <v>700</v>
      </c>
      <c r="AE318" s="110"/>
      <c r="AF318" s="111">
        <v>0</v>
      </c>
      <c r="AG318" s="111">
        <v>2387.5</v>
      </c>
      <c r="AH318" s="295"/>
      <c r="AI318" s="296"/>
      <c r="AJ318" s="79"/>
      <c r="AV318" s="79"/>
      <c r="AY318" s="79"/>
      <c r="AZ318" s="81"/>
    </row>
    <row r="319" spans="1:52" ht="21" x14ac:dyDescent="0.25">
      <c r="A319" s="112">
        <f t="shared" si="4"/>
        <v>314</v>
      </c>
      <c r="B319" s="113" t="s">
        <v>1361</v>
      </c>
      <c r="C319" s="112" t="s">
        <v>472</v>
      </c>
      <c r="D319" s="114" t="s">
        <v>868</v>
      </c>
      <c r="E319" s="115">
        <v>841.1</v>
      </c>
      <c r="F319" s="116"/>
      <c r="G319" s="112"/>
      <c r="H319" s="115">
        <v>25.6</v>
      </c>
      <c r="I319" s="117">
        <v>1.0900000000000001</v>
      </c>
      <c r="J319" s="118">
        <v>20900</v>
      </c>
      <c r="K319" s="119" t="s">
        <v>972</v>
      </c>
      <c r="L319" s="118">
        <v>14500</v>
      </c>
      <c r="M319" s="118">
        <v>7700</v>
      </c>
      <c r="N319" s="118">
        <v>0</v>
      </c>
      <c r="O319" s="118">
        <v>30800</v>
      </c>
      <c r="P319" s="118">
        <v>73900</v>
      </c>
      <c r="Q319" s="116">
        <v>1</v>
      </c>
      <c r="R319" s="118">
        <v>73900</v>
      </c>
      <c r="S319" s="120">
        <v>48365</v>
      </c>
      <c r="T319" s="84"/>
      <c r="U319" s="106">
        <v>2032</v>
      </c>
      <c r="V319" s="107">
        <v>43982</v>
      </c>
      <c r="W319" s="108">
        <v>2033</v>
      </c>
      <c r="X319" s="108">
        <v>2042</v>
      </c>
      <c r="Y319" s="108">
        <v>228608</v>
      </c>
      <c r="Z319" s="109" t="s">
        <v>991</v>
      </c>
      <c r="AA319" s="108" t="s">
        <v>1305</v>
      </c>
      <c r="AB319" s="108" t="s">
        <v>979</v>
      </c>
      <c r="AC319" s="108">
        <v>1999</v>
      </c>
      <c r="AD319" s="110">
        <v>841.1</v>
      </c>
      <c r="AE319" s="110"/>
      <c r="AF319" s="111">
        <v>30665</v>
      </c>
      <c r="AG319" s="111">
        <v>23875</v>
      </c>
      <c r="AH319" s="295"/>
      <c r="AI319" s="296"/>
      <c r="AJ319" s="79"/>
      <c r="AK319" s="79"/>
      <c r="AL319" s="79"/>
      <c r="AM319" s="79"/>
      <c r="AV319" s="79"/>
      <c r="AY319" s="79"/>
      <c r="AZ319" s="81"/>
    </row>
    <row r="320" spans="1:52" ht="21" x14ac:dyDescent="0.25">
      <c r="A320" s="112">
        <f t="shared" si="4"/>
        <v>315</v>
      </c>
      <c r="B320" s="113" t="s">
        <v>1361</v>
      </c>
      <c r="C320" s="112" t="s">
        <v>473</v>
      </c>
      <c r="D320" s="114" t="s">
        <v>869</v>
      </c>
      <c r="E320" s="115">
        <v>829</v>
      </c>
      <c r="F320" s="116"/>
      <c r="G320" s="112"/>
      <c r="H320" s="115">
        <v>30.7</v>
      </c>
      <c r="I320" s="117">
        <v>1.03</v>
      </c>
      <c r="J320" s="118">
        <v>19300</v>
      </c>
      <c r="K320" s="119" t="s">
        <v>972</v>
      </c>
      <c r="L320" s="118">
        <v>14500</v>
      </c>
      <c r="M320" s="118">
        <v>6900</v>
      </c>
      <c r="N320" s="118">
        <v>0</v>
      </c>
      <c r="O320" s="118">
        <v>37500</v>
      </c>
      <c r="P320" s="118">
        <v>78200</v>
      </c>
      <c r="Q320" s="116">
        <v>1</v>
      </c>
      <c r="R320" s="118">
        <v>78200</v>
      </c>
      <c r="S320" s="120">
        <v>45961</v>
      </c>
      <c r="T320" s="84"/>
      <c r="U320" s="106">
        <v>2025</v>
      </c>
      <c r="V320" s="107">
        <v>41578</v>
      </c>
      <c r="W320" s="108">
        <v>2026</v>
      </c>
      <c r="X320" s="108">
        <v>2035</v>
      </c>
      <c r="Y320" s="108">
        <v>170245</v>
      </c>
      <c r="Z320" s="109" t="s">
        <v>991</v>
      </c>
      <c r="AA320" s="108" t="s">
        <v>1306</v>
      </c>
      <c r="AB320" s="108" t="s">
        <v>979</v>
      </c>
      <c r="AC320" s="108">
        <v>1994</v>
      </c>
      <c r="AD320" s="110">
        <v>823.67</v>
      </c>
      <c r="AE320" s="110"/>
      <c r="AF320" s="111">
        <v>30665</v>
      </c>
      <c r="AG320" s="111">
        <v>23875</v>
      </c>
      <c r="AH320" s="295"/>
      <c r="AI320" s="296"/>
      <c r="AJ320" s="79"/>
      <c r="AK320" s="79"/>
      <c r="AL320" s="79"/>
      <c r="AM320" s="79"/>
      <c r="AV320" s="79"/>
      <c r="AY320" s="79"/>
      <c r="AZ320" s="81"/>
    </row>
    <row r="321" spans="1:52" ht="21" x14ac:dyDescent="0.25">
      <c r="A321" s="112">
        <f t="shared" si="4"/>
        <v>316</v>
      </c>
      <c r="B321" s="113" t="s">
        <v>1361</v>
      </c>
      <c r="C321" s="112" t="s">
        <v>474</v>
      </c>
      <c r="D321" s="114" t="s">
        <v>870</v>
      </c>
      <c r="E321" s="115">
        <v>862</v>
      </c>
      <c r="F321" s="116">
        <v>0</v>
      </c>
      <c r="G321" s="112"/>
      <c r="H321" s="115">
        <v>26.8</v>
      </c>
      <c r="I321" s="117">
        <v>1.75</v>
      </c>
      <c r="J321" s="118">
        <v>30800</v>
      </c>
      <c r="K321" s="119" t="s">
        <v>972</v>
      </c>
      <c r="L321" s="118">
        <v>14500</v>
      </c>
      <c r="M321" s="118">
        <v>0</v>
      </c>
      <c r="N321" s="118">
        <v>0</v>
      </c>
      <c r="O321" s="118">
        <v>30800</v>
      </c>
      <c r="P321" s="118">
        <v>76100</v>
      </c>
      <c r="Q321" s="116">
        <v>1</v>
      </c>
      <c r="R321" s="118">
        <v>76100</v>
      </c>
      <c r="S321" s="120">
        <v>46752</v>
      </c>
      <c r="T321" s="84"/>
      <c r="U321" s="106" t="s">
        <v>980</v>
      </c>
      <c r="V321" s="107">
        <v>40025</v>
      </c>
      <c r="W321" s="108">
        <v>2028</v>
      </c>
      <c r="X321" s="108">
        <v>2037</v>
      </c>
      <c r="Y321" s="108">
        <v>217023</v>
      </c>
      <c r="Z321" s="109" t="s">
        <v>991</v>
      </c>
      <c r="AA321" s="108" t="s">
        <v>1307</v>
      </c>
      <c r="AB321" s="108" t="s">
        <v>979</v>
      </c>
      <c r="AC321" s="108">
        <v>1998</v>
      </c>
      <c r="AD321" s="110">
        <v>862</v>
      </c>
      <c r="AE321" s="110"/>
      <c r="AF321" s="111">
        <v>38331.25</v>
      </c>
      <c r="AG321" s="111">
        <v>23875</v>
      </c>
      <c r="AH321" s="295"/>
      <c r="AI321" s="296"/>
      <c r="AJ321" s="79"/>
      <c r="AK321" s="79"/>
      <c r="AL321" s="79"/>
      <c r="AM321" s="79"/>
      <c r="AV321" s="79"/>
      <c r="AY321" s="79"/>
      <c r="AZ321" s="81"/>
    </row>
    <row r="322" spans="1:52" ht="21" x14ac:dyDescent="0.25">
      <c r="A322" s="112">
        <f t="shared" si="4"/>
        <v>317</v>
      </c>
      <c r="B322" s="113" t="s">
        <v>1361</v>
      </c>
      <c r="C322" s="112" t="s">
        <v>475</v>
      </c>
      <c r="D322" s="114" t="s">
        <v>871</v>
      </c>
      <c r="E322" s="115">
        <v>1399</v>
      </c>
      <c r="F322" s="116">
        <v>0</v>
      </c>
      <c r="G322" s="112" t="s">
        <v>963</v>
      </c>
      <c r="H322" s="115">
        <v>13.7</v>
      </c>
      <c r="I322" s="117">
        <v>1.92</v>
      </c>
      <c r="J322" s="118">
        <v>32200</v>
      </c>
      <c r="K322" s="119" t="s">
        <v>974</v>
      </c>
      <c r="L322" s="118">
        <v>5500</v>
      </c>
      <c r="M322" s="118" t="s">
        <v>989</v>
      </c>
      <c r="N322" s="118" t="s">
        <v>989</v>
      </c>
      <c r="O322" s="118" t="s">
        <v>989</v>
      </c>
      <c r="P322" s="118">
        <v>37700</v>
      </c>
      <c r="Q322" s="116">
        <v>1</v>
      </c>
      <c r="R322" s="118">
        <v>37700</v>
      </c>
      <c r="S322" s="120">
        <v>47422</v>
      </c>
      <c r="T322" s="84"/>
      <c r="U322" s="106">
        <v>2029</v>
      </c>
      <c r="V322" s="107">
        <v>43039</v>
      </c>
      <c r="W322" s="108">
        <v>2030</v>
      </c>
      <c r="X322" s="108"/>
      <c r="Y322" s="108">
        <v>436444</v>
      </c>
      <c r="Z322" s="109" t="s">
        <v>991</v>
      </c>
      <c r="AA322" s="108" t="s">
        <v>1308</v>
      </c>
      <c r="AB322" s="108" t="s">
        <v>979</v>
      </c>
      <c r="AC322" s="108">
        <v>2011</v>
      </c>
      <c r="AD322" s="110">
        <v>718.38</v>
      </c>
      <c r="AE322" s="110"/>
      <c r="AF322" s="111">
        <v>43314</v>
      </c>
      <c r="AG322" s="111">
        <v>2387.5</v>
      </c>
      <c r="AH322" s="295"/>
      <c r="AI322" s="296"/>
      <c r="AJ322" s="79"/>
      <c r="AV322" s="79"/>
      <c r="AY322" s="79"/>
      <c r="AZ322" s="81"/>
    </row>
    <row r="323" spans="1:52" ht="21" x14ac:dyDescent="0.25">
      <c r="A323" s="112">
        <f t="shared" si="4"/>
        <v>318</v>
      </c>
      <c r="B323" s="113" t="s">
        <v>1361</v>
      </c>
      <c r="C323" s="112" t="s">
        <v>476</v>
      </c>
      <c r="D323" s="114" t="s">
        <v>593</v>
      </c>
      <c r="E323" s="115">
        <v>1472</v>
      </c>
      <c r="F323" s="116">
        <v>0</v>
      </c>
      <c r="G323" s="112" t="s">
        <v>963</v>
      </c>
      <c r="H323" s="115">
        <v>13.7</v>
      </c>
      <c r="I323" s="117">
        <v>2.0699999999999998</v>
      </c>
      <c r="J323" s="118">
        <v>35200</v>
      </c>
      <c r="K323" s="119" t="s">
        <v>974</v>
      </c>
      <c r="L323" s="118">
        <v>5500</v>
      </c>
      <c r="M323" s="118" t="s">
        <v>989</v>
      </c>
      <c r="N323" s="118" t="s">
        <v>989</v>
      </c>
      <c r="O323" s="118" t="s">
        <v>989</v>
      </c>
      <c r="P323" s="118">
        <v>40700</v>
      </c>
      <c r="Q323" s="116">
        <v>1</v>
      </c>
      <c r="R323" s="118">
        <v>40700</v>
      </c>
      <c r="S323" s="120">
        <v>48365</v>
      </c>
      <c r="T323" s="84"/>
      <c r="U323" s="106">
        <v>2032</v>
      </c>
      <c r="V323" s="107">
        <v>43982</v>
      </c>
      <c r="W323" s="108">
        <v>2033</v>
      </c>
      <c r="X323" s="108"/>
      <c r="Y323" s="108">
        <v>436486</v>
      </c>
      <c r="Z323" s="109" t="s">
        <v>991</v>
      </c>
      <c r="AA323" s="108" t="s">
        <v>1308</v>
      </c>
      <c r="AB323" s="108" t="s">
        <v>979</v>
      </c>
      <c r="AC323" s="108">
        <v>2011</v>
      </c>
      <c r="AD323" s="110">
        <v>719.58</v>
      </c>
      <c r="AE323" s="110"/>
      <c r="AF323" s="111">
        <v>43314</v>
      </c>
      <c r="AG323" s="111">
        <v>2387.5</v>
      </c>
      <c r="AH323" s="295"/>
      <c r="AI323" s="296"/>
      <c r="AJ323" s="79"/>
      <c r="AV323" s="79"/>
      <c r="AY323" s="79"/>
      <c r="AZ323" s="81"/>
    </row>
    <row r="324" spans="1:52" ht="21" x14ac:dyDescent="0.25">
      <c r="A324" s="112">
        <f t="shared" si="4"/>
        <v>319</v>
      </c>
      <c r="B324" s="113" t="s">
        <v>1361</v>
      </c>
      <c r="C324" s="112" t="s">
        <v>477</v>
      </c>
      <c r="D324" s="114" t="s">
        <v>589</v>
      </c>
      <c r="E324" s="115">
        <v>760</v>
      </c>
      <c r="F324" s="116"/>
      <c r="G324" s="112"/>
      <c r="H324" s="115">
        <v>18.7</v>
      </c>
      <c r="I324" s="117">
        <v>1.69</v>
      </c>
      <c r="J324" s="118">
        <v>29400</v>
      </c>
      <c r="K324" s="119" t="s">
        <v>974</v>
      </c>
      <c r="L324" s="118">
        <v>20500</v>
      </c>
      <c r="M324" s="118">
        <v>0</v>
      </c>
      <c r="N324" s="118">
        <v>0</v>
      </c>
      <c r="O324" s="118">
        <v>30800</v>
      </c>
      <c r="P324" s="118">
        <v>80700</v>
      </c>
      <c r="Q324" s="116">
        <v>1</v>
      </c>
      <c r="R324" s="118">
        <v>80700</v>
      </c>
      <c r="S324" s="120">
        <v>45838</v>
      </c>
      <c r="T324" s="84"/>
      <c r="U324" s="106" t="s">
        <v>985</v>
      </c>
      <c r="V324" s="107">
        <v>41333</v>
      </c>
      <c r="W324" s="108">
        <v>2026</v>
      </c>
      <c r="X324" s="108">
        <v>2035</v>
      </c>
      <c r="Y324" s="108">
        <v>362526</v>
      </c>
      <c r="Z324" s="109" t="s">
        <v>991</v>
      </c>
      <c r="AA324" s="108" t="s">
        <v>1309</v>
      </c>
      <c r="AB324" s="108" t="s">
        <v>979</v>
      </c>
      <c r="AC324" s="108">
        <v>2006</v>
      </c>
      <c r="AD324" s="110">
        <v>760</v>
      </c>
      <c r="AE324" s="110"/>
      <c r="AF324" s="111">
        <v>43314</v>
      </c>
      <c r="AG324" s="111">
        <v>23875</v>
      </c>
      <c r="AH324" s="295"/>
      <c r="AI324" s="296"/>
      <c r="AJ324" s="79"/>
      <c r="AK324" s="79"/>
      <c r="AL324" s="79"/>
      <c r="AM324" s="79"/>
      <c r="AV324" s="79"/>
      <c r="AY324" s="79"/>
      <c r="AZ324" s="81"/>
    </row>
    <row r="325" spans="1:52" ht="21" x14ac:dyDescent="0.25">
      <c r="A325" s="112">
        <f t="shared" si="4"/>
        <v>320</v>
      </c>
      <c r="B325" s="113" t="s">
        <v>1361</v>
      </c>
      <c r="C325" s="112" t="s">
        <v>478</v>
      </c>
      <c r="D325" s="114" t="s">
        <v>872</v>
      </c>
      <c r="E325" s="115">
        <v>1561</v>
      </c>
      <c r="F325" s="116">
        <v>0</v>
      </c>
      <c r="G325" s="112" t="s">
        <v>963</v>
      </c>
      <c r="H325" s="115">
        <v>13.2</v>
      </c>
      <c r="I325" s="117">
        <v>2.3199999999999998</v>
      </c>
      <c r="J325" s="118">
        <v>37900</v>
      </c>
      <c r="K325" s="119" t="s">
        <v>974</v>
      </c>
      <c r="L325" s="118">
        <v>5500</v>
      </c>
      <c r="M325" s="118" t="s">
        <v>989</v>
      </c>
      <c r="N325" s="118" t="s">
        <v>989</v>
      </c>
      <c r="O325" s="118" t="s">
        <v>989</v>
      </c>
      <c r="P325" s="118">
        <v>43400</v>
      </c>
      <c r="Q325" s="116">
        <v>1</v>
      </c>
      <c r="R325" s="118">
        <v>43400</v>
      </c>
      <c r="S325" s="120">
        <v>47118</v>
      </c>
      <c r="T325" s="84"/>
      <c r="U325" s="106">
        <v>2028</v>
      </c>
      <c r="V325" s="107">
        <v>42735</v>
      </c>
      <c r="W325" s="108">
        <v>2029</v>
      </c>
      <c r="X325" s="108"/>
      <c r="Y325" s="108">
        <v>444588</v>
      </c>
      <c r="Z325" s="109" t="s">
        <v>991</v>
      </c>
      <c r="AA325" s="108" t="s">
        <v>1310</v>
      </c>
      <c r="AB325" s="108" t="s">
        <v>979</v>
      </c>
      <c r="AC325" s="108">
        <v>2012</v>
      </c>
      <c r="AD325" s="110">
        <v>721.91</v>
      </c>
      <c r="AE325" s="110"/>
      <c r="AF325" s="111">
        <v>43314</v>
      </c>
      <c r="AG325" s="111">
        <v>23875</v>
      </c>
      <c r="AH325" s="295"/>
      <c r="AI325" s="296"/>
      <c r="AJ325" s="79"/>
      <c r="AV325" s="79"/>
      <c r="AY325" s="79"/>
      <c r="AZ325" s="81"/>
    </row>
    <row r="326" spans="1:52" ht="21" x14ac:dyDescent="0.25">
      <c r="A326" s="112">
        <f t="shared" si="4"/>
        <v>321</v>
      </c>
      <c r="B326" s="113" t="s">
        <v>1361</v>
      </c>
      <c r="C326" s="112" t="s">
        <v>479</v>
      </c>
      <c r="D326" s="114" t="s">
        <v>873</v>
      </c>
      <c r="E326" s="115">
        <v>1479</v>
      </c>
      <c r="F326" s="116">
        <v>0</v>
      </c>
      <c r="G326" s="112" t="s">
        <v>963</v>
      </c>
      <c r="H326" s="115">
        <v>13.2</v>
      </c>
      <c r="I326" s="117">
        <v>2.11</v>
      </c>
      <c r="J326" s="118">
        <v>35200</v>
      </c>
      <c r="K326" s="119" t="s">
        <v>974</v>
      </c>
      <c r="L326" s="118">
        <v>5500</v>
      </c>
      <c r="M326" s="118" t="s">
        <v>989</v>
      </c>
      <c r="N326" s="118" t="s">
        <v>989</v>
      </c>
      <c r="O326" s="118" t="s">
        <v>989</v>
      </c>
      <c r="P326" s="118">
        <v>40700</v>
      </c>
      <c r="Q326" s="116">
        <v>1</v>
      </c>
      <c r="R326" s="118">
        <v>40700</v>
      </c>
      <c r="S326" s="120">
        <v>46873</v>
      </c>
      <c r="T326" s="84"/>
      <c r="U326" s="106">
        <v>2028</v>
      </c>
      <c r="V326" s="107">
        <v>42490</v>
      </c>
      <c r="W326" s="108">
        <v>2029</v>
      </c>
      <c r="X326" s="108"/>
      <c r="Y326" s="108">
        <v>444604</v>
      </c>
      <c r="Z326" s="109" t="s">
        <v>991</v>
      </c>
      <c r="AA326" s="108" t="s">
        <v>1310</v>
      </c>
      <c r="AB326" s="108" t="s">
        <v>979</v>
      </c>
      <c r="AC326" s="108">
        <v>2012</v>
      </c>
      <c r="AD326" s="110">
        <v>722.42</v>
      </c>
      <c r="AE326" s="110"/>
      <c r="AF326" s="111">
        <v>43314</v>
      </c>
      <c r="AG326" s="111">
        <v>2387.5</v>
      </c>
      <c r="AH326" s="295"/>
      <c r="AI326" s="296"/>
      <c r="AJ326" s="79"/>
      <c r="AV326" s="79"/>
      <c r="AY326" s="79"/>
      <c r="AZ326" s="81"/>
    </row>
    <row r="327" spans="1:52" ht="21" x14ac:dyDescent="0.25">
      <c r="A327" s="112">
        <f t="shared" ref="A327:A390" si="5">A326+1</f>
        <v>322</v>
      </c>
      <c r="B327" s="113" t="s">
        <v>1361</v>
      </c>
      <c r="C327" s="112" t="s">
        <v>480</v>
      </c>
      <c r="D327" s="114" t="s">
        <v>874</v>
      </c>
      <c r="E327" s="115">
        <v>1471</v>
      </c>
      <c r="F327" s="116">
        <v>0</v>
      </c>
      <c r="G327" s="112" t="s">
        <v>963</v>
      </c>
      <c r="H327" s="115">
        <v>13.2</v>
      </c>
      <c r="I327" s="117">
        <v>2.13</v>
      </c>
      <c r="J327" s="118">
        <v>35200</v>
      </c>
      <c r="K327" s="119" t="s">
        <v>974</v>
      </c>
      <c r="L327" s="118">
        <v>5500</v>
      </c>
      <c r="M327" s="118" t="s">
        <v>989</v>
      </c>
      <c r="N327" s="118" t="s">
        <v>989</v>
      </c>
      <c r="O327" s="118" t="s">
        <v>989</v>
      </c>
      <c r="P327" s="118">
        <v>40700</v>
      </c>
      <c r="Q327" s="116">
        <v>1</v>
      </c>
      <c r="R327" s="118">
        <v>40700</v>
      </c>
      <c r="S327" s="120">
        <v>46477</v>
      </c>
      <c r="T327" s="84"/>
      <c r="U327" s="106">
        <v>2027</v>
      </c>
      <c r="V327" s="107">
        <v>42094</v>
      </c>
      <c r="W327" s="108">
        <v>2028</v>
      </c>
      <c r="X327" s="108"/>
      <c r="Y327" s="108">
        <v>444609</v>
      </c>
      <c r="Z327" s="109" t="s">
        <v>991</v>
      </c>
      <c r="AA327" s="108" t="s">
        <v>1310</v>
      </c>
      <c r="AB327" s="108" t="s">
        <v>979</v>
      </c>
      <c r="AC327" s="108">
        <v>2012</v>
      </c>
      <c r="AD327" s="110">
        <v>722.9</v>
      </c>
      <c r="AE327" s="110"/>
      <c r="AF327" s="111">
        <v>43314</v>
      </c>
      <c r="AG327" s="111">
        <v>2387.5</v>
      </c>
      <c r="AH327" s="295"/>
      <c r="AI327" s="296"/>
      <c r="AJ327" s="79"/>
      <c r="AV327" s="79"/>
      <c r="AY327" s="79"/>
      <c r="AZ327" s="81"/>
    </row>
    <row r="328" spans="1:52" ht="21" x14ac:dyDescent="0.25">
      <c r="A328" s="112">
        <f t="shared" si="5"/>
        <v>323</v>
      </c>
      <c r="B328" s="113" t="s">
        <v>1361</v>
      </c>
      <c r="C328" s="112" t="s">
        <v>481</v>
      </c>
      <c r="D328" s="114" t="s">
        <v>875</v>
      </c>
      <c r="E328" s="115">
        <v>738</v>
      </c>
      <c r="F328" s="116"/>
      <c r="G328" s="112"/>
      <c r="H328" s="115">
        <v>18.600000000000001</v>
      </c>
      <c r="I328" s="117">
        <v>1.1499999999999999</v>
      </c>
      <c r="J328" s="118">
        <v>22100</v>
      </c>
      <c r="K328" s="119" t="s">
        <v>974</v>
      </c>
      <c r="L328" s="118">
        <v>20500</v>
      </c>
      <c r="M328" s="118">
        <v>0</v>
      </c>
      <c r="N328" s="118">
        <v>0</v>
      </c>
      <c r="O328" s="118">
        <v>30800</v>
      </c>
      <c r="P328" s="118">
        <v>73400</v>
      </c>
      <c r="Q328" s="116">
        <v>1</v>
      </c>
      <c r="R328" s="118">
        <v>73400</v>
      </c>
      <c r="S328" s="120">
        <v>45838</v>
      </c>
      <c r="T328" s="84"/>
      <c r="U328" s="106" t="s">
        <v>984</v>
      </c>
      <c r="V328" s="107">
        <v>41243</v>
      </c>
      <c r="W328" s="108">
        <v>2026</v>
      </c>
      <c r="X328" s="108">
        <v>2035</v>
      </c>
      <c r="Y328" s="108">
        <v>363786</v>
      </c>
      <c r="Z328" s="109" t="s">
        <v>991</v>
      </c>
      <c r="AA328" s="108" t="s">
        <v>1311</v>
      </c>
      <c r="AB328" s="108" t="s">
        <v>979</v>
      </c>
      <c r="AC328" s="108">
        <v>2006</v>
      </c>
      <c r="AD328" s="110">
        <v>738</v>
      </c>
      <c r="AE328" s="110"/>
      <c r="AF328" s="111">
        <v>43314</v>
      </c>
      <c r="AG328" s="111">
        <v>23875</v>
      </c>
      <c r="AH328" s="295"/>
      <c r="AI328" s="296"/>
      <c r="AJ328" s="79"/>
      <c r="AK328" s="79"/>
      <c r="AL328" s="79"/>
      <c r="AM328" s="79"/>
      <c r="AV328" s="79"/>
      <c r="AY328" s="79"/>
      <c r="AZ328" s="81"/>
    </row>
    <row r="329" spans="1:52" ht="21" x14ac:dyDescent="0.25">
      <c r="A329" s="112">
        <f t="shared" si="5"/>
        <v>324</v>
      </c>
      <c r="B329" s="113" t="s">
        <v>1361</v>
      </c>
      <c r="C329" s="112" t="s">
        <v>482</v>
      </c>
      <c r="D329" s="114" t="s">
        <v>876</v>
      </c>
      <c r="E329" s="115">
        <v>1546</v>
      </c>
      <c r="F329" s="116">
        <v>0</v>
      </c>
      <c r="G329" s="112" t="s">
        <v>963</v>
      </c>
      <c r="H329" s="115">
        <v>13.2</v>
      </c>
      <c r="I329" s="117">
        <v>2.29</v>
      </c>
      <c r="J329" s="118">
        <v>37900</v>
      </c>
      <c r="K329" s="119" t="s">
        <v>974</v>
      </c>
      <c r="L329" s="118">
        <v>20500</v>
      </c>
      <c r="M329" s="118">
        <v>0</v>
      </c>
      <c r="N329" s="118">
        <v>0</v>
      </c>
      <c r="O329" s="118">
        <v>38200</v>
      </c>
      <c r="P329" s="118">
        <v>96600</v>
      </c>
      <c r="Q329" s="116">
        <v>1</v>
      </c>
      <c r="R329" s="118">
        <v>96600</v>
      </c>
      <c r="S329" s="120">
        <v>48273</v>
      </c>
      <c r="T329" s="84"/>
      <c r="U329" s="106">
        <v>2032</v>
      </c>
      <c r="V329" s="107">
        <v>43890</v>
      </c>
      <c r="W329" s="108">
        <v>2033</v>
      </c>
      <c r="X329" s="108">
        <v>2042</v>
      </c>
      <c r="Y329" s="108">
        <v>444589</v>
      </c>
      <c r="Z329" s="109" t="s">
        <v>991</v>
      </c>
      <c r="AA329" s="108" t="s">
        <v>1310</v>
      </c>
      <c r="AB329" s="108" t="s">
        <v>979</v>
      </c>
      <c r="AC329" s="108">
        <v>2012</v>
      </c>
      <c r="AD329" s="110">
        <v>721.53</v>
      </c>
      <c r="AE329" s="110"/>
      <c r="AF329" s="111">
        <v>43314</v>
      </c>
      <c r="AG329" s="111">
        <v>2387.5</v>
      </c>
      <c r="AH329" s="295"/>
      <c r="AI329" s="296"/>
      <c r="AJ329" s="79"/>
      <c r="AK329" s="79"/>
      <c r="AL329" s="79"/>
      <c r="AM329" s="79"/>
      <c r="AV329" s="79"/>
      <c r="AY329" s="79"/>
      <c r="AZ329" s="81"/>
    </row>
    <row r="330" spans="1:52" ht="21" x14ac:dyDescent="0.25">
      <c r="A330" s="112">
        <f t="shared" si="5"/>
        <v>325</v>
      </c>
      <c r="B330" s="113" t="s">
        <v>1361</v>
      </c>
      <c r="C330" s="112" t="s">
        <v>483</v>
      </c>
      <c r="D330" s="114" t="s">
        <v>586</v>
      </c>
      <c r="E330" s="115">
        <v>1497</v>
      </c>
      <c r="F330" s="116">
        <v>0</v>
      </c>
      <c r="G330" s="112" t="s">
        <v>963</v>
      </c>
      <c r="H330" s="115">
        <v>13.7</v>
      </c>
      <c r="I330" s="117">
        <v>2.17</v>
      </c>
      <c r="J330" s="118">
        <v>36400</v>
      </c>
      <c r="K330" s="119" t="s">
        <v>974</v>
      </c>
      <c r="L330" s="118">
        <v>5500</v>
      </c>
      <c r="M330" s="118" t="s">
        <v>989</v>
      </c>
      <c r="N330" s="118" t="s">
        <v>989</v>
      </c>
      <c r="O330" s="118" t="s">
        <v>989</v>
      </c>
      <c r="P330" s="118">
        <v>41900</v>
      </c>
      <c r="Q330" s="116">
        <v>1</v>
      </c>
      <c r="R330" s="118">
        <v>41900</v>
      </c>
      <c r="S330" s="120">
        <v>48365</v>
      </c>
      <c r="T330" s="84"/>
      <c r="U330" s="106">
        <v>2032</v>
      </c>
      <c r="V330" s="107">
        <v>43982</v>
      </c>
      <c r="W330" s="108">
        <v>2033</v>
      </c>
      <c r="X330" s="108"/>
      <c r="Y330" s="108">
        <v>436448</v>
      </c>
      <c r="Z330" s="109" t="s">
        <v>991</v>
      </c>
      <c r="AA330" s="108" t="s">
        <v>1308</v>
      </c>
      <c r="AB330" s="108" t="s">
        <v>979</v>
      </c>
      <c r="AC330" s="108">
        <v>2011</v>
      </c>
      <c r="AD330" s="110">
        <v>715.99</v>
      </c>
      <c r="AE330" s="110"/>
      <c r="AF330" s="111">
        <v>43314</v>
      </c>
      <c r="AG330" s="111">
        <v>2387.5</v>
      </c>
      <c r="AH330" s="295"/>
      <c r="AI330" s="296"/>
      <c r="AJ330" s="79"/>
      <c r="AV330" s="79"/>
      <c r="AY330" s="79"/>
      <c r="AZ330" s="81"/>
    </row>
    <row r="331" spans="1:52" ht="21" x14ac:dyDescent="0.25">
      <c r="A331" s="112">
        <f t="shared" si="5"/>
        <v>326</v>
      </c>
      <c r="B331" s="113" t="s">
        <v>1361</v>
      </c>
      <c r="C331" s="112" t="s">
        <v>484</v>
      </c>
      <c r="D331" s="114" t="s">
        <v>599</v>
      </c>
      <c r="E331" s="115">
        <v>1405</v>
      </c>
      <c r="F331" s="116">
        <v>0</v>
      </c>
      <c r="G331" s="112" t="s">
        <v>963</v>
      </c>
      <c r="H331" s="115">
        <v>13.7</v>
      </c>
      <c r="I331" s="117">
        <v>1.94</v>
      </c>
      <c r="J331" s="118">
        <v>32200</v>
      </c>
      <c r="K331" s="119" t="s">
        <v>974</v>
      </c>
      <c r="L331" s="118">
        <v>20500</v>
      </c>
      <c r="M331" s="118">
        <v>0</v>
      </c>
      <c r="N331" s="118">
        <v>0</v>
      </c>
      <c r="O331" s="118">
        <v>38200</v>
      </c>
      <c r="P331" s="118">
        <v>90900</v>
      </c>
      <c r="Q331" s="116">
        <v>1</v>
      </c>
      <c r="R331" s="118">
        <v>90900</v>
      </c>
      <c r="S331" s="120">
        <v>48365</v>
      </c>
      <c r="T331" s="84"/>
      <c r="U331" s="106">
        <v>2032</v>
      </c>
      <c r="V331" s="107">
        <v>43982</v>
      </c>
      <c r="W331" s="108">
        <v>2033</v>
      </c>
      <c r="X331" s="108">
        <v>2042</v>
      </c>
      <c r="Y331" s="108">
        <v>436485</v>
      </c>
      <c r="Z331" s="109" t="s">
        <v>991</v>
      </c>
      <c r="AA331" s="108" t="s">
        <v>1308</v>
      </c>
      <c r="AB331" s="108" t="s">
        <v>979</v>
      </c>
      <c r="AC331" s="108">
        <v>2011</v>
      </c>
      <c r="AD331" s="110">
        <v>717.67</v>
      </c>
      <c r="AE331" s="110"/>
      <c r="AF331" s="111">
        <v>43314</v>
      </c>
      <c r="AG331" s="111">
        <v>2387.5</v>
      </c>
      <c r="AH331" s="295"/>
      <c r="AI331" s="296"/>
      <c r="AJ331" s="79"/>
      <c r="AK331" s="79"/>
      <c r="AL331" s="79"/>
      <c r="AM331" s="79"/>
      <c r="AV331" s="79"/>
      <c r="AY331" s="79"/>
      <c r="AZ331" s="81"/>
    </row>
    <row r="332" spans="1:52" ht="21" x14ac:dyDescent="0.25">
      <c r="A332" s="112">
        <f t="shared" si="5"/>
        <v>327</v>
      </c>
      <c r="B332" s="113" t="s">
        <v>1361</v>
      </c>
      <c r="C332" s="112" t="s">
        <v>485</v>
      </c>
      <c r="D332" s="114" t="s">
        <v>877</v>
      </c>
      <c r="E332" s="115">
        <v>1714</v>
      </c>
      <c r="F332" s="116">
        <v>0</v>
      </c>
      <c r="G332" s="112" t="s">
        <v>963</v>
      </c>
      <c r="H332" s="115">
        <v>12.2</v>
      </c>
      <c r="I332" s="117">
        <v>0.89</v>
      </c>
      <c r="J332" s="118">
        <v>17900</v>
      </c>
      <c r="K332" s="119" t="s">
        <v>975</v>
      </c>
      <c r="L332" s="118">
        <v>5500</v>
      </c>
      <c r="M332" s="118" t="s">
        <v>989</v>
      </c>
      <c r="N332" s="118" t="s">
        <v>989</v>
      </c>
      <c r="O332" s="118" t="s">
        <v>989</v>
      </c>
      <c r="P332" s="118">
        <v>23400</v>
      </c>
      <c r="Q332" s="116">
        <v>1</v>
      </c>
      <c r="R332" s="118">
        <v>23400</v>
      </c>
      <c r="S332" s="120">
        <v>50553</v>
      </c>
      <c r="T332" s="84"/>
      <c r="U332" s="106"/>
      <c r="V332" s="107">
        <v>46170</v>
      </c>
      <c r="W332" s="108">
        <v>2039</v>
      </c>
      <c r="X332" s="108"/>
      <c r="Y332" s="108">
        <v>444325</v>
      </c>
      <c r="Z332" s="109" t="s">
        <v>991</v>
      </c>
      <c r="AA332" s="108" t="s">
        <v>1312</v>
      </c>
      <c r="AB332" s="108" t="s">
        <v>979</v>
      </c>
      <c r="AC332" s="108">
        <v>2013</v>
      </c>
      <c r="AD332" s="110">
        <v>716.14</v>
      </c>
      <c r="AE332" s="110">
        <v>1.1000000000000001</v>
      </c>
      <c r="AF332" s="111">
        <v>43314</v>
      </c>
      <c r="AG332" s="111">
        <v>2387.5</v>
      </c>
      <c r="AH332" s="295"/>
      <c r="AI332" s="296"/>
      <c r="AJ332" s="79"/>
      <c r="AV332" s="79"/>
      <c r="AY332" s="79"/>
      <c r="AZ332" s="81"/>
    </row>
    <row r="333" spans="1:52" ht="21" x14ac:dyDescent="0.25">
      <c r="A333" s="112">
        <f t="shared" si="5"/>
        <v>328</v>
      </c>
      <c r="B333" s="113" t="s">
        <v>1361</v>
      </c>
      <c r="C333" s="112" t="s">
        <v>486</v>
      </c>
      <c r="D333" s="114" t="s">
        <v>878</v>
      </c>
      <c r="E333" s="115">
        <v>1624</v>
      </c>
      <c r="F333" s="116">
        <v>0</v>
      </c>
      <c r="G333" s="112" t="s">
        <v>963</v>
      </c>
      <c r="H333" s="115">
        <v>12.3</v>
      </c>
      <c r="I333" s="117">
        <v>2.2599999999999998</v>
      </c>
      <c r="J333" s="118">
        <v>37900</v>
      </c>
      <c r="K333" s="119" t="s">
        <v>975</v>
      </c>
      <c r="L333" s="118">
        <v>5500</v>
      </c>
      <c r="M333" s="118" t="s">
        <v>989</v>
      </c>
      <c r="N333" s="118" t="s">
        <v>989</v>
      </c>
      <c r="O333" s="118" t="s">
        <v>989</v>
      </c>
      <c r="P333" s="118">
        <v>43400</v>
      </c>
      <c r="Q333" s="116">
        <v>1</v>
      </c>
      <c r="R333" s="118">
        <v>43400</v>
      </c>
      <c r="S333" s="120">
        <v>51285</v>
      </c>
      <c r="T333" s="84"/>
      <c r="U333" s="106"/>
      <c r="V333" s="107">
        <v>46902</v>
      </c>
      <c r="W333" s="108">
        <v>2041</v>
      </c>
      <c r="X333" s="108"/>
      <c r="Y333" s="108">
        <v>444363</v>
      </c>
      <c r="Z333" s="109" t="s">
        <v>991</v>
      </c>
      <c r="AA333" s="108" t="s">
        <v>1312</v>
      </c>
      <c r="AB333" s="108" t="s">
        <v>979</v>
      </c>
      <c r="AC333" s="108">
        <v>2013</v>
      </c>
      <c r="AD333" s="110">
        <v>717.35</v>
      </c>
      <c r="AE333" s="110">
        <v>1.6</v>
      </c>
      <c r="AF333" s="111">
        <v>43314</v>
      </c>
      <c r="AG333" s="111">
        <v>2387.5</v>
      </c>
      <c r="AH333" s="295"/>
      <c r="AI333" s="296"/>
      <c r="AJ333" s="79"/>
      <c r="AV333" s="79"/>
      <c r="AY333" s="79"/>
      <c r="AZ333" s="81"/>
    </row>
    <row r="334" spans="1:52" ht="21" x14ac:dyDescent="0.25">
      <c r="A334" s="112">
        <f t="shared" si="5"/>
        <v>329</v>
      </c>
      <c r="B334" s="113" t="s">
        <v>1361</v>
      </c>
      <c r="C334" s="112" t="s">
        <v>487</v>
      </c>
      <c r="D334" s="114" t="s">
        <v>879</v>
      </c>
      <c r="E334" s="115">
        <v>1626</v>
      </c>
      <c r="F334" s="116">
        <v>0</v>
      </c>
      <c r="G334" s="112" t="s">
        <v>963</v>
      </c>
      <c r="H334" s="115">
        <v>12.3</v>
      </c>
      <c r="I334" s="117">
        <v>2.2799999999999998</v>
      </c>
      <c r="J334" s="118">
        <v>37900</v>
      </c>
      <c r="K334" s="119" t="s">
        <v>975</v>
      </c>
      <c r="L334" s="118">
        <v>5500</v>
      </c>
      <c r="M334" s="118" t="s">
        <v>989</v>
      </c>
      <c r="N334" s="118" t="s">
        <v>989</v>
      </c>
      <c r="O334" s="118" t="s">
        <v>989</v>
      </c>
      <c r="P334" s="118">
        <v>43400</v>
      </c>
      <c r="Q334" s="116">
        <v>1</v>
      </c>
      <c r="R334" s="118">
        <v>43400</v>
      </c>
      <c r="S334" s="120">
        <v>51226</v>
      </c>
      <c r="T334" s="84"/>
      <c r="U334" s="106"/>
      <c r="V334" s="107">
        <v>46843</v>
      </c>
      <c r="W334" s="108">
        <v>2041</v>
      </c>
      <c r="X334" s="108"/>
      <c r="Y334" s="108">
        <v>444326</v>
      </c>
      <c r="Z334" s="109" t="s">
        <v>991</v>
      </c>
      <c r="AA334" s="108" t="s">
        <v>1312</v>
      </c>
      <c r="AB334" s="108" t="s">
        <v>979</v>
      </c>
      <c r="AC334" s="108">
        <v>2013</v>
      </c>
      <c r="AD334" s="110">
        <v>715.25</v>
      </c>
      <c r="AE334" s="110">
        <v>2.2000000000000002</v>
      </c>
      <c r="AF334" s="111">
        <v>43314</v>
      </c>
      <c r="AG334" s="111">
        <v>2387.5</v>
      </c>
      <c r="AH334" s="295"/>
      <c r="AI334" s="296"/>
      <c r="AJ334" s="79"/>
      <c r="AV334" s="79"/>
      <c r="AY334" s="79"/>
      <c r="AZ334" s="81"/>
    </row>
    <row r="335" spans="1:52" ht="21" x14ac:dyDescent="0.25">
      <c r="A335" s="112">
        <f t="shared" si="5"/>
        <v>330</v>
      </c>
      <c r="B335" s="113" t="s">
        <v>1361</v>
      </c>
      <c r="C335" s="112" t="s">
        <v>488</v>
      </c>
      <c r="D335" s="114" t="s">
        <v>880</v>
      </c>
      <c r="E335" s="115">
        <v>1710</v>
      </c>
      <c r="F335" s="116">
        <v>0</v>
      </c>
      <c r="G335" s="112" t="s">
        <v>963</v>
      </c>
      <c r="H335" s="115">
        <v>12.3</v>
      </c>
      <c r="I335" s="117">
        <v>2.4900000000000002</v>
      </c>
      <c r="J335" s="118">
        <v>40900</v>
      </c>
      <c r="K335" s="119" t="s">
        <v>975</v>
      </c>
      <c r="L335" s="118">
        <v>5500</v>
      </c>
      <c r="M335" s="118" t="s">
        <v>989</v>
      </c>
      <c r="N335" s="118" t="s">
        <v>989</v>
      </c>
      <c r="O335" s="118" t="s">
        <v>989</v>
      </c>
      <c r="P335" s="118">
        <v>46400</v>
      </c>
      <c r="Q335" s="116">
        <v>1</v>
      </c>
      <c r="R335" s="118">
        <v>46400</v>
      </c>
      <c r="S335" s="120">
        <v>50985</v>
      </c>
      <c r="T335" s="84"/>
      <c r="U335" s="106"/>
      <c r="V335" s="107">
        <v>46602</v>
      </c>
      <c r="W335" s="108">
        <v>2040</v>
      </c>
      <c r="X335" s="108"/>
      <c r="Y335" s="108">
        <v>444358</v>
      </c>
      <c r="Z335" s="109" t="s">
        <v>991</v>
      </c>
      <c r="AA335" s="108" t="s">
        <v>1312</v>
      </c>
      <c r="AB335" s="108" t="s">
        <v>979</v>
      </c>
      <c r="AC335" s="108">
        <v>2013</v>
      </c>
      <c r="AD335" s="110">
        <v>715.76</v>
      </c>
      <c r="AE335" s="110">
        <v>1.3</v>
      </c>
      <c r="AF335" s="111">
        <v>43314</v>
      </c>
      <c r="AG335" s="111">
        <v>2387.5</v>
      </c>
      <c r="AH335" s="295"/>
      <c r="AI335" s="296"/>
      <c r="AJ335" s="79"/>
      <c r="AV335" s="79"/>
      <c r="AY335" s="79"/>
      <c r="AZ335" s="81"/>
    </row>
    <row r="336" spans="1:52" ht="21" x14ac:dyDescent="0.25">
      <c r="A336" s="112">
        <f t="shared" si="5"/>
        <v>331</v>
      </c>
      <c r="B336" s="113" t="s">
        <v>1361</v>
      </c>
      <c r="C336" s="112" t="s">
        <v>489</v>
      </c>
      <c r="D336" s="114" t="s">
        <v>881</v>
      </c>
      <c r="E336" s="115">
        <v>1723</v>
      </c>
      <c r="F336" s="116"/>
      <c r="G336" s="112" t="s">
        <v>963</v>
      </c>
      <c r="H336" s="115">
        <v>11.9</v>
      </c>
      <c r="I336" s="117">
        <v>2.4900000000000002</v>
      </c>
      <c r="J336" s="118">
        <v>40900</v>
      </c>
      <c r="K336" s="119" t="s">
        <v>970</v>
      </c>
      <c r="L336" s="118">
        <v>5500</v>
      </c>
      <c r="M336" s="118" t="s">
        <v>989</v>
      </c>
      <c r="N336" s="118" t="s">
        <v>989</v>
      </c>
      <c r="O336" s="118" t="s">
        <v>989</v>
      </c>
      <c r="P336" s="118">
        <v>46400</v>
      </c>
      <c r="Q336" s="116">
        <v>1</v>
      </c>
      <c r="R336" s="118">
        <v>46400</v>
      </c>
      <c r="S336" s="120">
        <v>49674</v>
      </c>
      <c r="T336" s="84"/>
      <c r="U336" s="106">
        <v>2035</v>
      </c>
      <c r="V336" s="107">
        <v>45291</v>
      </c>
      <c r="W336" s="108">
        <v>2036</v>
      </c>
      <c r="X336" s="108"/>
      <c r="Y336" s="108">
        <v>456999</v>
      </c>
      <c r="Z336" s="109" t="s">
        <v>991</v>
      </c>
      <c r="AA336" s="108" t="s">
        <v>1313</v>
      </c>
      <c r="AB336" s="108" t="s">
        <v>979</v>
      </c>
      <c r="AC336" s="108">
        <v>2013</v>
      </c>
      <c r="AD336" s="110">
        <v>708.49</v>
      </c>
      <c r="AE336" s="110"/>
      <c r="AF336" s="111">
        <v>43314</v>
      </c>
      <c r="AG336" s="111">
        <v>23875</v>
      </c>
      <c r="AH336" s="295"/>
      <c r="AI336" s="296"/>
      <c r="AJ336" s="79"/>
      <c r="AV336" s="79"/>
      <c r="AY336" s="79"/>
      <c r="AZ336" s="81"/>
    </row>
    <row r="337" spans="1:52" ht="21" x14ac:dyDescent="0.25">
      <c r="A337" s="112">
        <f t="shared" si="5"/>
        <v>332</v>
      </c>
      <c r="B337" s="113" t="s">
        <v>1361</v>
      </c>
      <c r="C337" s="112" t="s">
        <v>490</v>
      </c>
      <c r="D337" s="114" t="s">
        <v>882</v>
      </c>
      <c r="E337" s="115">
        <v>1704</v>
      </c>
      <c r="F337" s="116"/>
      <c r="G337" s="112" t="s">
        <v>963</v>
      </c>
      <c r="H337" s="115">
        <v>11.9</v>
      </c>
      <c r="I337" s="117">
        <v>2.44</v>
      </c>
      <c r="J337" s="118">
        <v>39300</v>
      </c>
      <c r="K337" s="119" t="s">
        <v>970</v>
      </c>
      <c r="L337" s="118">
        <v>5500</v>
      </c>
      <c r="M337" s="118" t="s">
        <v>989</v>
      </c>
      <c r="N337" s="118" t="s">
        <v>989</v>
      </c>
      <c r="O337" s="118" t="s">
        <v>989</v>
      </c>
      <c r="P337" s="118">
        <v>44800</v>
      </c>
      <c r="Q337" s="116">
        <v>1</v>
      </c>
      <c r="R337" s="118">
        <v>44800</v>
      </c>
      <c r="S337" s="120">
        <v>49613</v>
      </c>
      <c r="T337" s="84"/>
      <c r="U337" s="106">
        <v>2035</v>
      </c>
      <c r="V337" s="107">
        <v>45230</v>
      </c>
      <c r="W337" s="108">
        <v>2036</v>
      </c>
      <c r="X337" s="108"/>
      <c r="Y337" s="108">
        <v>457000</v>
      </c>
      <c r="Z337" s="109" t="s">
        <v>991</v>
      </c>
      <c r="AA337" s="108" t="s">
        <v>1313</v>
      </c>
      <c r="AB337" s="108" t="s">
        <v>979</v>
      </c>
      <c r="AC337" s="108">
        <v>2013</v>
      </c>
      <c r="AD337" s="110">
        <v>706.7</v>
      </c>
      <c r="AE337" s="110"/>
      <c r="AF337" s="111">
        <v>43314</v>
      </c>
      <c r="AG337" s="111">
        <v>2387.5</v>
      </c>
      <c r="AH337" s="295"/>
      <c r="AI337" s="296"/>
      <c r="AJ337" s="79"/>
      <c r="AV337" s="79"/>
      <c r="AY337" s="79"/>
      <c r="AZ337" s="81"/>
    </row>
    <row r="338" spans="1:52" ht="21" x14ac:dyDescent="0.25">
      <c r="A338" s="112">
        <f t="shared" si="5"/>
        <v>333</v>
      </c>
      <c r="B338" s="113" t="s">
        <v>1361</v>
      </c>
      <c r="C338" s="112" t="s">
        <v>491</v>
      </c>
      <c r="D338" s="114" t="s">
        <v>883</v>
      </c>
      <c r="E338" s="115">
        <v>1705</v>
      </c>
      <c r="F338" s="116"/>
      <c r="G338" s="112" t="s">
        <v>963</v>
      </c>
      <c r="H338" s="115">
        <v>11.9</v>
      </c>
      <c r="I338" s="117">
        <v>2.61</v>
      </c>
      <c r="J338" s="118">
        <v>42200</v>
      </c>
      <c r="K338" s="119" t="s">
        <v>970</v>
      </c>
      <c r="L338" s="118">
        <v>5500</v>
      </c>
      <c r="M338" s="118" t="s">
        <v>989</v>
      </c>
      <c r="N338" s="118" t="s">
        <v>989</v>
      </c>
      <c r="O338" s="118" t="s">
        <v>989</v>
      </c>
      <c r="P338" s="118">
        <v>47700</v>
      </c>
      <c r="Q338" s="116">
        <v>1</v>
      </c>
      <c r="R338" s="118">
        <v>47700</v>
      </c>
      <c r="S338" s="120">
        <v>49643</v>
      </c>
      <c r="T338" s="84"/>
      <c r="U338" s="106">
        <v>2035</v>
      </c>
      <c r="V338" s="107">
        <v>45260</v>
      </c>
      <c r="W338" s="108">
        <v>2036</v>
      </c>
      <c r="X338" s="108"/>
      <c r="Y338" s="108">
        <v>457001</v>
      </c>
      <c r="Z338" s="109" t="s">
        <v>991</v>
      </c>
      <c r="AA338" s="108" t="s">
        <v>1313</v>
      </c>
      <c r="AB338" s="108" t="s">
        <v>979</v>
      </c>
      <c r="AC338" s="108">
        <v>2013</v>
      </c>
      <c r="AD338" s="110">
        <v>707.95</v>
      </c>
      <c r="AE338" s="110"/>
      <c r="AF338" s="111">
        <v>43314</v>
      </c>
      <c r="AG338" s="111">
        <v>2387.5</v>
      </c>
      <c r="AH338" s="295"/>
      <c r="AI338" s="296"/>
      <c r="AJ338" s="79"/>
      <c r="AV338" s="79"/>
      <c r="AY338" s="79"/>
      <c r="AZ338" s="81"/>
    </row>
    <row r="339" spans="1:52" ht="15" x14ac:dyDescent="0.25">
      <c r="A339" s="112">
        <f t="shared" si="5"/>
        <v>334</v>
      </c>
      <c r="B339" s="113" t="s">
        <v>1361</v>
      </c>
      <c r="C339" s="112" t="s">
        <v>492</v>
      </c>
      <c r="D339" s="114" t="s">
        <v>884</v>
      </c>
      <c r="E339" s="115">
        <v>1717</v>
      </c>
      <c r="F339" s="116"/>
      <c r="G339" s="112" t="s">
        <v>963</v>
      </c>
      <c r="H339" s="115">
        <v>11.9</v>
      </c>
      <c r="I339" s="117">
        <v>2.4700000000000002</v>
      </c>
      <c r="J339" s="118">
        <v>40900</v>
      </c>
      <c r="K339" s="119" t="s">
        <v>970</v>
      </c>
      <c r="L339" s="118">
        <v>5500</v>
      </c>
      <c r="M339" s="118" t="s">
        <v>989</v>
      </c>
      <c r="N339" s="118" t="s">
        <v>989</v>
      </c>
      <c r="O339" s="118" t="s">
        <v>989</v>
      </c>
      <c r="P339" s="118">
        <v>46400</v>
      </c>
      <c r="Q339" s="116">
        <v>1</v>
      </c>
      <c r="R339" s="118">
        <v>46400</v>
      </c>
      <c r="S339" s="120">
        <v>50910</v>
      </c>
      <c r="T339" s="84"/>
      <c r="U339" s="106"/>
      <c r="V339" s="107">
        <v>46527</v>
      </c>
      <c r="W339" s="108">
        <v>2040</v>
      </c>
      <c r="X339" s="108"/>
      <c r="Y339" s="108">
        <v>457002</v>
      </c>
      <c r="Z339" s="109" t="s">
        <v>991</v>
      </c>
      <c r="AA339" s="108" t="s">
        <v>1313</v>
      </c>
      <c r="AB339" s="108" t="s">
        <v>979</v>
      </c>
      <c r="AC339" s="108">
        <v>2013</v>
      </c>
      <c r="AD339" s="110">
        <v>706.34</v>
      </c>
      <c r="AE339" s="110">
        <v>1</v>
      </c>
      <c r="AF339" s="111">
        <v>43314</v>
      </c>
      <c r="AG339" s="111">
        <v>2387.5</v>
      </c>
      <c r="AH339" s="295"/>
      <c r="AI339" s="296"/>
      <c r="AJ339" s="79"/>
      <c r="AV339" s="79"/>
      <c r="AY339" s="79"/>
      <c r="AZ339" s="81"/>
    </row>
    <row r="340" spans="1:52" ht="21" x14ac:dyDescent="0.25">
      <c r="A340" s="112">
        <f t="shared" si="5"/>
        <v>335</v>
      </c>
      <c r="B340" s="113" t="s">
        <v>1361</v>
      </c>
      <c r="C340" s="112" t="s">
        <v>493</v>
      </c>
      <c r="D340" s="114" t="s">
        <v>885</v>
      </c>
      <c r="E340" s="115">
        <v>1004.6</v>
      </c>
      <c r="F340" s="116">
        <v>0</v>
      </c>
      <c r="G340" s="112"/>
      <c r="H340" s="115">
        <v>16.8</v>
      </c>
      <c r="I340" s="117">
        <v>1.36</v>
      </c>
      <c r="J340" s="118">
        <v>30500</v>
      </c>
      <c r="K340" s="119" t="s">
        <v>971</v>
      </c>
      <c r="L340" s="118">
        <v>2500</v>
      </c>
      <c r="M340" s="118">
        <v>0</v>
      </c>
      <c r="N340" s="118">
        <v>0</v>
      </c>
      <c r="O340" s="118">
        <v>30800</v>
      </c>
      <c r="P340" s="118">
        <v>63800</v>
      </c>
      <c r="Q340" s="116">
        <v>1</v>
      </c>
      <c r="R340" s="118">
        <v>63800</v>
      </c>
      <c r="S340" s="120">
        <v>45838</v>
      </c>
      <c r="T340" s="84"/>
      <c r="U340" s="106" t="s">
        <v>986</v>
      </c>
      <c r="V340" s="107">
        <v>39691</v>
      </c>
      <c r="W340" s="108">
        <v>2026</v>
      </c>
      <c r="X340" s="108">
        <v>2035</v>
      </c>
      <c r="Y340" s="108">
        <v>399248</v>
      </c>
      <c r="Z340" s="109" t="s">
        <v>991</v>
      </c>
      <c r="AA340" s="108" t="s">
        <v>1314</v>
      </c>
      <c r="AB340" s="108" t="s">
        <v>979</v>
      </c>
      <c r="AC340" s="108">
        <v>2008</v>
      </c>
      <c r="AD340" s="110">
        <v>1004.6</v>
      </c>
      <c r="AE340" s="110"/>
      <c r="AF340" s="111">
        <v>13300</v>
      </c>
      <c r="AG340" s="111">
        <v>23875</v>
      </c>
      <c r="AH340" s="295"/>
      <c r="AI340" s="296"/>
      <c r="AJ340" s="79"/>
      <c r="AK340" s="79"/>
      <c r="AL340" s="79"/>
      <c r="AM340" s="79"/>
      <c r="AV340" s="79"/>
      <c r="AY340" s="79"/>
      <c r="AZ340" s="81"/>
    </row>
    <row r="341" spans="1:52" ht="15" x14ac:dyDescent="0.25">
      <c r="A341" s="112">
        <f t="shared" si="5"/>
        <v>336</v>
      </c>
      <c r="B341" s="113" t="s">
        <v>1361</v>
      </c>
      <c r="C341" s="112" t="s">
        <v>494</v>
      </c>
      <c r="D341" s="114" t="s">
        <v>886</v>
      </c>
      <c r="E341" s="115">
        <v>762</v>
      </c>
      <c r="F341" s="116"/>
      <c r="G341" s="112"/>
      <c r="H341" s="115">
        <v>13.6</v>
      </c>
      <c r="I341" s="117"/>
      <c r="J341" s="118">
        <v>0</v>
      </c>
      <c r="K341" s="119" t="s">
        <v>969</v>
      </c>
      <c r="L341" s="118">
        <v>0</v>
      </c>
      <c r="M341" s="118">
        <v>0</v>
      </c>
      <c r="N341" s="118">
        <v>0</v>
      </c>
      <c r="O341" s="118">
        <v>30800</v>
      </c>
      <c r="P341" s="118">
        <v>30800</v>
      </c>
      <c r="Q341" s="116">
        <v>1</v>
      </c>
      <c r="R341" s="118">
        <v>30800</v>
      </c>
      <c r="S341" s="120" t="s">
        <v>990</v>
      </c>
      <c r="T341" s="84"/>
      <c r="U341" s="106"/>
      <c r="V341" s="107"/>
      <c r="W341" s="108"/>
      <c r="X341" s="108">
        <v>2027</v>
      </c>
      <c r="Y341" s="108">
        <v>438066</v>
      </c>
      <c r="Z341" s="109" t="s">
        <v>991</v>
      </c>
      <c r="AA341" s="108" t="s">
        <v>1315</v>
      </c>
      <c r="AB341" s="108" t="s">
        <v>979</v>
      </c>
      <c r="AC341" s="108">
        <v>2011</v>
      </c>
      <c r="AD341" s="110">
        <v>762</v>
      </c>
      <c r="AE341" s="110"/>
      <c r="AF341" s="111">
        <v>0</v>
      </c>
      <c r="AG341" s="111">
        <v>23875</v>
      </c>
      <c r="AH341" s="295"/>
      <c r="AI341" s="296"/>
      <c r="AJ341" s="79"/>
      <c r="AK341" s="79"/>
      <c r="AL341" s="79"/>
      <c r="AM341" s="79"/>
      <c r="AV341" s="79"/>
      <c r="AY341" s="79"/>
      <c r="AZ341" s="81"/>
    </row>
    <row r="342" spans="1:52" ht="21" x14ac:dyDescent="0.25">
      <c r="A342" s="112">
        <f t="shared" si="5"/>
        <v>337</v>
      </c>
      <c r="B342" s="113" t="s">
        <v>1361</v>
      </c>
      <c r="C342" s="112" t="s">
        <v>495</v>
      </c>
      <c r="D342" s="114" t="s">
        <v>887</v>
      </c>
      <c r="E342" s="115">
        <v>920</v>
      </c>
      <c r="F342" s="116">
        <v>0</v>
      </c>
      <c r="G342" s="112"/>
      <c r="H342" s="115">
        <v>16.5</v>
      </c>
      <c r="I342" s="117">
        <v>1.31</v>
      </c>
      <c r="J342" s="118">
        <v>23700</v>
      </c>
      <c r="K342" s="119" t="s">
        <v>974</v>
      </c>
      <c r="L342" s="118">
        <v>20500</v>
      </c>
      <c r="M342" s="118">
        <v>0</v>
      </c>
      <c r="N342" s="118">
        <v>0</v>
      </c>
      <c r="O342" s="118">
        <v>30800</v>
      </c>
      <c r="P342" s="118">
        <v>75000</v>
      </c>
      <c r="Q342" s="116">
        <v>1</v>
      </c>
      <c r="R342" s="118">
        <v>75000</v>
      </c>
      <c r="S342" s="120">
        <v>46752</v>
      </c>
      <c r="T342" s="84"/>
      <c r="U342" s="106" t="s">
        <v>982</v>
      </c>
      <c r="V342" s="107">
        <v>41060</v>
      </c>
      <c r="W342" s="108">
        <v>2028</v>
      </c>
      <c r="X342" s="108">
        <v>2037</v>
      </c>
      <c r="Y342" s="108">
        <v>405398</v>
      </c>
      <c r="Z342" s="109" t="s">
        <v>991</v>
      </c>
      <c r="AA342" s="108" t="s">
        <v>1316</v>
      </c>
      <c r="AB342" s="108" t="s">
        <v>979</v>
      </c>
      <c r="AC342" s="108">
        <v>2008</v>
      </c>
      <c r="AD342" s="110">
        <v>920</v>
      </c>
      <c r="AE342" s="110"/>
      <c r="AF342" s="111">
        <v>43314</v>
      </c>
      <c r="AG342" s="111">
        <v>23875</v>
      </c>
      <c r="AH342" s="295"/>
      <c r="AI342" s="296"/>
      <c r="AJ342" s="79"/>
      <c r="AK342" s="79"/>
      <c r="AL342" s="79"/>
      <c r="AM342" s="79"/>
      <c r="AV342" s="79"/>
      <c r="AY342" s="79"/>
      <c r="AZ342" s="81"/>
    </row>
    <row r="343" spans="1:52" ht="15" x14ac:dyDescent="0.25">
      <c r="A343" s="112">
        <f t="shared" si="5"/>
        <v>338</v>
      </c>
      <c r="B343" s="113" t="s">
        <v>1361</v>
      </c>
      <c r="C343" s="112" t="s">
        <v>496</v>
      </c>
      <c r="D343" s="114" t="s">
        <v>888</v>
      </c>
      <c r="E343" s="115">
        <v>2366</v>
      </c>
      <c r="F343" s="116">
        <v>0</v>
      </c>
      <c r="G343" s="112" t="s">
        <v>963</v>
      </c>
      <c r="H343" s="115">
        <v>7.4</v>
      </c>
      <c r="I343" s="117">
        <v>2.06</v>
      </c>
      <c r="J343" s="118">
        <v>35200</v>
      </c>
      <c r="K343" s="119" t="s">
        <v>970</v>
      </c>
      <c r="L343" s="118">
        <v>5500</v>
      </c>
      <c r="M343" s="118" t="s">
        <v>989</v>
      </c>
      <c r="N343" s="118" t="s">
        <v>989</v>
      </c>
      <c r="O343" s="118" t="s">
        <v>989</v>
      </c>
      <c r="P343" s="118">
        <v>40700</v>
      </c>
      <c r="Q343" s="116">
        <v>1</v>
      </c>
      <c r="R343" s="118">
        <v>40700</v>
      </c>
      <c r="S343" s="120">
        <v>53704</v>
      </c>
      <c r="T343" s="84"/>
      <c r="U343" s="106"/>
      <c r="V343" s="107">
        <v>49321</v>
      </c>
      <c r="W343" s="108">
        <v>2048</v>
      </c>
      <c r="X343" s="108"/>
      <c r="Y343" s="108">
        <v>485647</v>
      </c>
      <c r="Z343" s="109" t="s">
        <v>991</v>
      </c>
      <c r="AA343" s="108" t="s">
        <v>1317</v>
      </c>
      <c r="AB343" s="108" t="s">
        <v>979</v>
      </c>
      <c r="AC343" s="108">
        <v>2018</v>
      </c>
      <c r="AD343" s="110">
        <v>737.89</v>
      </c>
      <c r="AE343" s="110">
        <v>3.2</v>
      </c>
      <c r="AF343" s="111">
        <v>43314</v>
      </c>
      <c r="AG343" s="111">
        <v>23875</v>
      </c>
      <c r="AH343" s="295"/>
      <c r="AI343" s="296"/>
      <c r="AJ343" s="79"/>
      <c r="AV343" s="79"/>
      <c r="AY343" s="79"/>
      <c r="AZ343" s="81"/>
    </row>
    <row r="344" spans="1:52" ht="21" x14ac:dyDescent="0.25">
      <c r="A344" s="112">
        <f t="shared" si="5"/>
        <v>339</v>
      </c>
      <c r="B344" s="113" t="s">
        <v>1361</v>
      </c>
      <c r="C344" s="112" t="s">
        <v>497</v>
      </c>
      <c r="D344" s="114" t="s">
        <v>889</v>
      </c>
      <c r="E344" s="115">
        <v>1734</v>
      </c>
      <c r="F344" s="116"/>
      <c r="G344" s="112" t="s">
        <v>963</v>
      </c>
      <c r="H344" s="115">
        <v>12.3</v>
      </c>
      <c r="I344" s="117">
        <v>2.2000000000000002</v>
      </c>
      <c r="J344" s="118">
        <v>36400</v>
      </c>
      <c r="K344" s="119" t="s">
        <v>970</v>
      </c>
      <c r="L344" s="118">
        <v>5500</v>
      </c>
      <c r="M344" s="118" t="s">
        <v>989</v>
      </c>
      <c r="N344" s="118" t="s">
        <v>989</v>
      </c>
      <c r="O344" s="118" t="s">
        <v>989</v>
      </c>
      <c r="P344" s="118">
        <v>41900</v>
      </c>
      <c r="Q344" s="116">
        <v>1</v>
      </c>
      <c r="R344" s="118">
        <v>41900</v>
      </c>
      <c r="S344" s="120">
        <v>48304</v>
      </c>
      <c r="T344" s="84"/>
      <c r="U344" s="106">
        <v>2032</v>
      </c>
      <c r="V344" s="107">
        <v>43921</v>
      </c>
      <c r="W344" s="108">
        <v>2033</v>
      </c>
      <c r="X344" s="108"/>
      <c r="Y344" s="108">
        <v>454011</v>
      </c>
      <c r="Z344" s="109" t="s">
        <v>991</v>
      </c>
      <c r="AA344" s="108" t="s">
        <v>1318</v>
      </c>
      <c r="AB344" s="108" t="s">
        <v>979</v>
      </c>
      <c r="AC344" s="108">
        <v>2013</v>
      </c>
      <c r="AD344" s="110">
        <v>718.88</v>
      </c>
      <c r="AE344" s="110"/>
      <c r="AF344" s="111">
        <v>43314</v>
      </c>
      <c r="AG344" s="111">
        <v>2387.5</v>
      </c>
      <c r="AH344" s="295"/>
      <c r="AI344" s="296"/>
      <c r="AJ344" s="79"/>
      <c r="AV344" s="79"/>
      <c r="AY344" s="79"/>
      <c r="AZ344" s="81"/>
    </row>
    <row r="345" spans="1:52" ht="15" x14ac:dyDescent="0.25">
      <c r="A345" s="112">
        <f t="shared" si="5"/>
        <v>340</v>
      </c>
      <c r="B345" s="113" t="s">
        <v>1361</v>
      </c>
      <c r="C345" s="112" t="s">
        <v>498</v>
      </c>
      <c r="D345" s="114" t="s">
        <v>890</v>
      </c>
      <c r="E345" s="115">
        <v>1718</v>
      </c>
      <c r="F345" s="116"/>
      <c r="G345" s="112" t="s">
        <v>963</v>
      </c>
      <c r="H345" s="115">
        <v>12.3</v>
      </c>
      <c r="I345" s="117">
        <v>2.61</v>
      </c>
      <c r="J345" s="118">
        <v>42200</v>
      </c>
      <c r="K345" s="119" t="s">
        <v>970</v>
      </c>
      <c r="L345" s="118">
        <v>20500</v>
      </c>
      <c r="M345" s="118">
        <v>0</v>
      </c>
      <c r="N345" s="118">
        <v>0</v>
      </c>
      <c r="O345" s="118">
        <v>26800</v>
      </c>
      <c r="P345" s="118">
        <v>89500</v>
      </c>
      <c r="Q345" s="116">
        <v>1</v>
      </c>
      <c r="R345" s="118">
        <v>89500</v>
      </c>
      <c r="S345" s="120">
        <v>56274</v>
      </c>
      <c r="T345" s="84"/>
      <c r="U345" s="106"/>
      <c r="V345" s="107">
        <v>51891</v>
      </c>
      <c r="W345" s="108">
        <v>2055</v>
      </c>
      <c r="X345" s="108">
        <v>2064</v>
      </c>
      <c r="Y345" s="108">
        <v>454194</v>
      </c>
      <c r="Z345" s="109" t="s">
        <v>991</v>
      </c>
      <c r="AA345" s="108" t="s">
        <v>1318</v>
      </c>
      <c r="AB345" s="108" t="s">
        <v>979</v>
      </c>
      <c r="AC345" s="108">
        <v>2013</v>
      </c>
      <c r="AD345" s="110">
        <v>721.36</v>
      </c>
      <c r="AE345" s="110">
        <v>3.6</v>
      </c>
      <c r="AF345" s="111">
        <v>43314</v>
      </c>
      <c r="AG345" s="111">
        <v>2387.5</v>
      </c>
      <c r="AH345" s="295"/>
      <c r="AI345" s="296"/>
      <c r="AJ345" s="79"/>
      <c r="AK345" s="79"/>
      <c r="AL345" s="79"/>
      <c r="AM345" s="79"/>
      <c r="AV345" s="79"/>
      <c r="AY345" s="79"/>
      <c r="AZ345" s="81"/>
    </row>
    <row r="346" spans="1:52" ht="21" x14ac:dyDescent="0.25">
      <c r="A346" s="112">
        <f t="shared" si="5"/>
        <v>341</v>
      </c>
      <c r="B346" s="113" t="s">
        <v>1361</v>
      </c>
      <c r="C346" s="112" t="s">
        <v>499</v>
      </c>
      <c r="D346" s="114" t="s">
        <v>891</v>
      </c>
      <c r="E346" s="115">
        <v>1495</v>
      </c>
      <c r="F346" s="116">
        <v>0</v>
      </c>
      <c r="G346" s="112" t="s">
        <v>963</v>
      </c>
      <c r="H346" s="115">
        <v>8.5</v>
      </c>
      <c r="I346" s="117">
        <v>1.96</v>
      </c>
      <c r="J346" s="118">
        <v>33600</v>
      </c>
      <c r="K346" s="119" t="s">
        <v>970</v>
      </c>
      <c r="L346" s="118">
        <v>5500</v>
      </c>
      <c r="M346" s="118" t="s">
        <v>989</v>
      </c>
      <c r="N346" s="118" t="s">
        <v>989</v>
      </c>
      <c r="O346" s="118" t="s">
        <v>989</v>
      </c>
      <c r="P346" s="118">
        <v>39100</v>
      </c>
      <c r="Q346" s="116">
        <v>1</v>
      </c>
      <c r="R346" s="118">
        <v>39100</v>
      </c>
      <c r="S346" s="120">
        <v>49643</v>
      </c>
      <c r="T346" s="84"/>
      <c r="U346" s="106">
        <v>2035</v>
      </c>
      <c r="V346" s="107">
        <v>45260</v>
      </c>
      <c r="W346" s="108">
        <v>2036</v>
      </c>
      <c r="X346" s="108"/>
      <c r="Y346" s="108">
        <v>479576</v>
      </c>
      <c r="Z346" s="109" t="s">
        <v>991</v>
      </c>
      <c r="AA346" s="108" t="s">
        <v>1317</v>
      </c>
      <c r="AB346" s="108" t="s">
        <v>979</v>
      </c>
      <c r="AC346" s="108">
        <v>2016</v>
      </c>
      <c r="AD346" s="110">
        <v>727.76</v>
      </c>
      <c r="AE346" s="110"/>
      <c r="AF346" s="111">
        <v>43314</v>
      </c>
      <c r="AG346" s="111">
        <v>23875</v>
      </c>
      <c r="AH346" s="295"/>
      <c r="AI346" s="296"/>
      <c r="AJ346" s="79"/>
      <c r="AV346" s="79"/>
      <c r="AY346" s="79"/>
      <c r="AZ346" s="81"/>
    </row>
    <row r="347" spans="1:52" ht="15" x14ac:dyDescent="0.25">
      <c r="A347" s="112">
        <f t="shared" si="5"/>
        <v>342</v>
      </c>
      <c r="B347" s="113" t="s">
        <v>1361</v>
      </c>
      <c r="C347" s="112" t="s">
        <v>500</v>
      </c>
      <c r="D347" s="114" t="s">
        <v>892</v>
      </c>
      <c r="E347" s="115">
        <v>1622</v>
      </c>
      <c r="F347" s="116">
        <v>0</v>
      </c>
      <c r="G347" s="112" t="s">
        <v>963</v>
      </c>
      <c r="H347" s="115">
        <v>8.5</v>
      </c>
      <c r="I347" s="117">
        <v>5.9499999999999993</v>
      </c>
      <c r="J347" s="118">
        <v>175100</v>
      </c>
      <c r="K347" s="119" t="s">
        <v>970</v>
      </c>
      <c r="L347" s="118">
        <v>5500</v>
      </c>
      <c r="M347" s="118" t="s">
        <v>989</v>
      </c>
      <c r="N347" s="118" t="s">
        <v>989</v>
      </c>
      <c r="O347" s="118" t="s">
        <v>989</v>
      </c>
      <c r="P347" s="118">
        <v>180600</v>
      </c>
      <c r="Q347" s="116">
        <v>1</v>
      </c>
      <c r="R347" s="118">
        <v>180600</v>
      </c>
      <c r="S347" s="120">
        <v>53902</v>
      </c>
      <c r="T347" s="84"/>
      <c r="U347" s="106"/>
      <c r="V347" s="107">
        <v>49519</v>
      </c>
      <c r="W347" s="108">
        <v>2048</v>
      </c>
      <c r="X347" s="108"/>
      <c r="Y347" s="108">
        <v>479577</v>
      </c>
      <c r="Z347" s="109" t="s">
        <v>991</v>
      </c>
      <c r="AA347" s="108" t="s">
        <v>1317</v>
      </c>
      <c r="AB347" s="108" t="s">
        <v>979</v>
      </c>
      <c r="AC347" s="108">
        <v>2016</v>
      </c>
      <c r="AD347" s="110">
        <v>727.55</v>
      </c>
      <c r="AE347" s="110">
        <v>2.9</v>
      </c>
      <c r="AF347" s="111">
        <v>200751</v>
      </c>
      <c r="AG347" s="111">
        <v>2387.5</v>
      </c>
      <c r="AH347" s="295"/>
      <c r="AI347" s="296"/>
      <c r="AJ347" s="79"/>
      <c r="AV347" s="79"/>
      <c r="AY347" s="79"/>
      <c r="AZ347" s="81"/>
    </row>
    <row r="348" spans="1:52" ht="21" x14ac:dyDescent="0.25">
      <c r="A348" s="112">
        <f t="shared" si="5"/>
        <v>343</v>
      </c>
      <c r="B348" s="113" t="s">
        <v>1361</v>
      </c>
      <c r="C348" s="112" t="s">
        <v>501</v>
      </c>
      <c r="D348" s="114" t="s">
        <v>893</v>
      </c>
      <c r="E348" s="115">
        <v>1535</v>
      </c>
      <c r="F348" s="116">
        <v>0</v>
      </c>
      <c r="G348" s="112" t="s">
        <v>963</v>
      </c>
      <c r="H348" s="115">
        <v>8.5</v>
      </c>
      <c r="I348" s="117">
        <v>5.87</v>
      </c>
      <c r="J348" s="118">
        <v>173300</v>
      </c>
      <c r="K348" s="119" t="s">
        <v>970</v>
      </c>
      <c r="L348" s="118">
        <v>5500</v>
      </c>
      <c r="M348" s="118" t="s">
        <v>989</v>
      </c>
      <c r="N348" s="118" t="s">
        <v>989</v>
      </c>
      <c r="O348" s="118" t="s">
        <v>989</v>
      </c>
      <c r="P348" s="118">
        <v>178800</v>
      </c>
      <c r="Q348" s="116">
        <v>1</v>
      </c>
      <c r="R348" s="118">
        <v>178800</v>
      </c>
      <c r="S348" s="120">
        <v>48730</v>
      </c>
      <c r="T348" s="84"/>
      <c r="U348" s="106">
        <v>2033</v>
      </c>
      <c r="V348" s="107">
        <v>44347</v>
      </c>
      <c r="W348" s="108">
        <v>2034</v>
      </c>
      <c r="X348" s="108"/>
      <c r="Y348" s="108">
        <v>479578</v>
      </c>
      <c r="Z348" s="109" t="s">
        <v>991</v>
      </c>
      <c r="AA348" s="108" t="s">
        <v>1317</v>
      </c>
      <c r="AB348" s="108" t="s">
        <v>979</v>
      </c>
      <c r="AC348" s="108">
        <v>2016</v>
      </c>
      <c r="AD348" s="110">
        <v>728.16</v>
      </c>
      <c r="AE348" s="110"/>
      <c r="AF348" s="111">
        <v>200751</v>
      </c>
      <c r="AG348" s="111">
        <v>23875</v>
      </c>
      <c r="AH348" s="295"/>
      <c r="AI348" s="296"/>
      <c r="AJ348" s="79"/>
      <c r="AV348" s="79"/>
      <c r="AY348" s="79"/>
      <c r="AZ348" s="81"/>
    </row>
    <row r="349" spans="1:52" ht="21" x14ac:dyDescent="0.25">
      <c r="A349" s="112">
        <f t="shared" si="5"/>
        <v>344</v>
      </c>
      <c r="B349" s="113" t="s">
        <v>1361</v>
      </c>
      <c r="C349" s="112" t="s">
        <v>502</v>
      </c>
      <c r="D349" s="114" t="s">
        <v>600</v>
      </c>
      <c r="E349" s="115">
        <v>1478</v>
      </c>
      <c r="F349" s="116">
        <v>0</v>
      </c>
      <c r="G349" s="112" t="s">
        <v>963</v>
      </c>
      <c r="H349" s="115">
        <v>8.5</v>
      </c>
      <c r="I349" s="117">
        <v>1.95</v>
      </c>
      <c r="J349" s="118">
        <v>33600</v>
      </c>
      <c r="K349" s="119" t="s">
        <v>970</v>
      </c>
      <c r="L349" s="118">
        <v>5500</v>
      </c>
      <c r="M349" s="118" t="s">
        <v>989</v>
      </c>
      <c r="N349" s="118" t="s">
        <v>989</v>
      </c>
      <c r="O349" s="118" t="s">
        <v>989</v>
      </c>
      <c r="P349" s="118">
        <v>39100</v>
      </c>
      <c r="Q349" s="116">
        <v>1</v>
      </c>
      <c r="R349" s="118">
        <v>39100</v>
      </c>
      <c r="S349" s="120">
        <v>49705</v>
      </c>
      <c r="T349" s="84"/>
      <c r="U349" s="106">
        <v>2036</v>
      </c>
      <c r="V349" s="107">
        <v>45322</v>
      </c>
      <c r="W349" s="108">
        <v>2037</v>
      </c>
      <c r="X349" s="108"/>
      <c r="Y349" s="108">
        <v>479579</v>
      </c>
      <c r="Z349" s="109" t="s">
        <v>991</v>
      </c>
      <c r="AA349" s="108" t="s">
        <v>1317</v>
      </c>
      <c r="AB349" s="108" t="s">
        <v>979</v>
      </c>
      <c r="AC349" s="108">
        <v>2016</v>
      </c>
      <c r="AD349" s="110">
        <v>729.14</v>
      </c>
      <c r="AE349" s="110"/>
      <c r="AF349" s="111">
        <v>43314</v>
      </c>
      <c r="AG349" s="111">
        <v>2387.5</v>
      </c>
      <c r="AH349" s="295"/>
      <c r="AI349" s="296"/>
      <c r="AJ349" s="79"/>
      <c r="AV349" s="79"/>
      <c r="AY349" s="79"/>
      <c r="AZ349" s="81"/>
    </row>
    <row r="350" spans="1:52" ht="15" x14ac:dyDescent="0.25">
      <c r="A350" s="112">
        <f t="shared" si="5"/>
        <v>345</v>
      </c>
      <c r="B350" s="113" t="s">
        <v>1361</v>
      </c>
      <c r="C350" s="112" t="s">
        <v>503</v>
      </c>
      <c r="D350" s="114" t="s">
        <v>750</v>
      </c>
      <c r="E350" s="115">
        <v>964</v>
      </c>
      <c r="F350" s="116"/>
      <c r="G350" s="112"/>
      <c r="H350" s="115">
        <v>28.4</v>
      </c>
      <c r="I350" s="117"/>
      <c r="J350" s="118">
        <v>0</v>
      </c>
      <c r="K350" s="119" t="s">
        <v>969</v>
      </c>
      <c r="L350" s="118">
        <v>0</v>
      </c>
      <c r="M350" s="118">
        <v>0</v>
      </c>
      <c r="N350" s="118">
        <v>0</v>
      </c>
      <c r="O350" s="118">
        <v>26800</v>
      </c>
      <c r="P350" s="118">
        <v>26800</v>
      </c>
      <c r="Q350" s="116">
        <v>1</v>
      </c>
      <c r="R350" s="118">
        <v>26800</v>
      </c>
      <c r="S350" s="120" t="s">
        <v>990</v>
      </c>
      <c r="T350" s="84"/>
      <c r="U350" s="106"/>
      <c r="V350" s="107"/>
      <c r="W350" s="108"/>
      <c r="X350" s="108">
        <v>2027</v>
      </c>
      <c r="Y350" s="108">
        <v>189131</v>
      </c>
      <c r="Z350" s="109" t="s">
        <v>991</v>
      </c>
      <c r="AA350" s="108" t="s">
        <v>1319</v>
      </c>
      <c r="AB350" s="108" t="s">
        <v>979</v>
      </c>
      <c r="AC350" s="108">
        <v>1997</v>
      </c>
      <c r="AD350" s="110">
        <v>964</v>
      </c>
      <c r="AE350" s="110"/>
      <c r="AF350" s="111">
        <v>0</v>
      </c>
      <c r="AG350" s="111">
        <v>23875</v>
      </c>
      <c r="AH350" s="295"/>
      <c r="AI350" s="296"/>
      <c r="AJ350" s="79"/>
      <c r="AK350" s="79"/>
      <c r="AL350" s="79"/>
      <c r="AM350" s="79"/>
      <c r="AV350" s="79"/>
      <c r="AY350" s="79"/>
      <c r="AZ350" s="81"/>
    </row>
    <row r="351" spans="1:52" ht="15" x14ac:dyDescent="0.25">
      <c r="A351" s="112">
        <f t="shared" si="5"/>
        <v>346</v>
      </c>
      <c r="B351" s="113" t="s">
        <v>1361</v>
      </c>
      <c r="C351" s="112" t="s">
        <v>504</v>
      </c>
      <c r="D351" s="114" t="s">
        <v>894</v>
      </c>
      <c r="E351" s="115">
        <v>1693</v>
      </c>
      <c r="F351" s="116"/>
      <c r="G351" s="112" t="s">
        <v>963</v>
      </c>
      <c r="H351" s="115">
        <v>12.3</v>
      </c>
      <c r="I351" s="117">
        <v>2.2599999999999998</v>
      </c>
      <c r="J351" s="118">
        <v>37900</v>
      </c>
      <c r="K351" s="119" t="s">
        <v>970</v>
      </c>
      <c r="L351" s="118">
        <v>5500</v>
      </c>
      <c r="M351" s="118" t="s">
        <v>989</v>
      </c>
      <c r="N351" s="118" t="s">
        <v>989</v>
      </c>
      <c r="O351" s="118" t="s">
        <v>989</v>
      </c>
      <c r="P351" s="118">
        <v>43400</v>
      </c>
      <c r="Q351" s="116">
        <v>1</v>
      </c>
      <c r="R351" s="118">
        <v>43400</v>
      </c>
      <c r="S351" s="120">
        <v>53435</v>
      </c>
      <c r="T351" s="84"/>
      <c r="U351" s="106"/>
      <c r="V351" s="107">
        <v>49052</v>
      </c>
      <c r="W351" s="108">
        <v>2047</v>
      </c>
      <c r="X351" s="108"/>
      <c r="Y351" s="108">
        <v>454010</v>
      </c>
      <c r="Z351" s="109" t="s">
        <v>991</v>
      </c>
      <c r="AA351" s="108" t="s">
        <v>1318</v>
      </c>
      <c r="AB351" s="108" t="s">
        <v>979</v>
      </c>
      <c r="AC351" s="108">
        <v>2013</v>
      </c>
      <c r="AD351" s="110">
        <v>721.88</v>
      </c>
      <c r="AE351" s="110">
        <v>2.5</v>
      </c>
      <c r="AF351" s="111">
        <v>43314</v>
      </c>
      <c r="AG351" s="111">
        <v>23875</v>
      </c>
      <c r="AH351" s="295"/>
      <c r="AI351" s="296"/>
      <c r="AJ351" s="79"/>
      <c r="AV351" s="79"/>
      <c r="AY351" s="79"/>
      <c r="AZ351" s="81"/>
    </row>
    <row r="352" spans="1:52" ht="15" x14ac:dyDescent="0.25">
      <c r="A352" s="112">
        <f t="shared" si="5"/>
        <v>347</v>
      </c>
      <c r="B352" s="113" t="s">
        <v>1361</v>
      </c>
      <c r="C352" s="112" t="s">
        <v>505</v>
      </c>
      <c r="D352" s="114" t="s">
        <v>895</v>
      </c>
      <c r="E352" s="115">
        <v>1812</v>
      </c>
      <c r="F352" s="116">
        <v>0</v>
      </c>
      <c r="G352" s="112" t="s">
        <v>963</v>
      </c>
      <c r="H352" s="115">
        <v>8.1999999999999993</v>
      </c>
      <c r="I352" s="117">
        <v>2.52</v>
      </c>
      <c r="J352" s="118">
        <v>40900</v>
      </c>
      <c r="K352" s="119" t="s">
        <v>970</v>
      </c>
      <c r="L352" s="118">
        <v>5500</v>
      </c>
      <c r="M352" s="118" t="s">
        <v>989</v>
      </c>
      <c r="N352" s="118" t="s">
        <v>989</v>
      </c>
      <c r="O352" s="118" t="s">
        <v>989</v>
      </c>
      <c r="P352" s="118">
        <v>46400</v>
      </c>
      <c r="Q352" s="116">
        <v>1</v>
      </c>
      <c r="R352" s="118">
        <v>46400</v>
      </c>
      <c r="S352" s="120">
        <v>55205</v>
      </c>
      <c r="T352" s="84"/>
      <c r="U352" s="106"/>
      <c r="V352" s="107">
        <v>50822</v>
      </c>
      <c r="W352" s="108">
        <v>2052</v>
      </c>
      <c r="X352" s="108"/>
      <c r="Y352" s="108">
        <v>482659</v>
      </c>
      <c r="Z352" s="109" t="s">
        <v>991</v>
      </c>
      <c r="AA352" s="108" t="s">
        <v>1320</v>
      </c>
      <c r="AB352" s="108" t="s">
        <v>979</v>
      </c>
      <c r="AC352" s="108">
        <v>2017</v>
      </c>
      <c r="AD352" s="110">
        <v>725.55</v>
      </c>
      <c r="AE352" s="110">
        <v>3.8</v>
      </c>
      <c r="AF352" s="111">
        <v>43314</v>
      </c>
      <c r="AG352" s="111">
        <v>2387.5</v>
      </c>
      <c r="AH352" s="295"/>
      <c r="AI352" s="296"/>
      <c r="AJ352" s="79"/>
      <c r="AV352" s="79"/>
      <c r="AY352" s="79"/>
      <c r="AZ352" s="81"/>
    </row>
    <row r="353" spans="1:52" ht="15" x14ac:dyDescent="0.25">
      <c r="A353" s="112">
        <f t="shared" si="5"/>
        <v>348</v>
      </c>
      <c r="B353" s="113" t="s">
        <v>1361</v>
      </c>
      <c r="C353" s="112" t="s">
        <v>506</v>
      </c>
      <c r="D353" s="114" t="s">
        <v>896</v>
      </c>
      <c r="E353" s="115">
        <v>1782</v>
      </c>
      <c r="F353" s="116">
        <v>0</v>
      </c>
      <c r="G353" s="112" t="s">
        <v>963</v>
      </c>
      <c r="H353" s="115">
        <v>8.1999999999999993</v>
      </c>
      <c r="I353" s="117">
        <v>2.38</v>
      </c>
      <c r="J353" s="118">
        <v>39300</v>
      </c>
      <c r="K353" s="119" t="s">
        <v>970</v>
      </c>
      <c r="L353" s="118">
        <v>5500</v>
      </c>
      <c r="M353" s="118" t="s">
        <v>989</v>
      </c>
      <c r="N353" s="118" t="s">
        <v>989</v>
      </c>
      <c r="O353" s="118" t="s">
        <v>989</v>
      </c>
      <c r="P353" s="118">
        <v>44800</v>
      </c>
      <c r="Q353" s="116">
        <v>1</v>
      </c>
      <c r="R353" s="118">
        <v>44800</v>
      </c>
      <c r="S353" s="120">
        <v>55198</v>
      </c>
      <c r="T353" s="84"/>
      <c r="U353" s="106"/>
      <c r="V353" s="107">
        <v>50815</v>
      </c>
      <c r="W353" s="108">
        <v>2052</v>
      </c>
      <c r="X353" s="108"/>
      <c r="Y353" s="108">
        <v>482644</v>
      </c>
      <c r="Z353" s="109" t="s">
        <v>991</v>
      </c>
      <c r="AA353" s="108" t="s">
        <v>1320</v>
      </c>
      <c r="AB353" s="108" t="s">
        <v>979</v>
      </c>
      <c r="AC353" s="108">
        <v>2017</v>
      </c>
      <c r="AD353" s="110">
        <v>727.9</v>
      </c>
      <c r="AE353" s="110">
        <v>3.6</v>
      </c>
      <c r="AF353" s="111">
        <v>43314</v>
      </c>
      <c r="AG353" s="111">
        <v>23875</v>
      </c>
      <c r="AH353" s="295"/>
      <c r="AI353" s="296"/>
      <c r="AJ353" s="79"/>
      <c r="AV353" s="79"/>
      <c r="AY353" s="79"/>
      <c r="AZ353" s="81"/>
    </row>
    <row r="354" spans="1:52" ht="15" x14ac:dyDescent="0.25">
      <c r="A354" s="112">
        <f t="shared" si="5"/>
        <v>349</v>
      </c>
      <c r="B354" s="113" t="s">
        <v>1361</v>
      </c>
      <c r="C354" s="112" t="s">
        <v>507</v>
      </c>
      <c r="D354" s="114" t="s">
        <v>897</v>
      </c>
      <c r="E354" s="115">
        <v>1748</v>
      </c>
      <c r="F354" s="116">
        <v>0</v>
      </c>
      <c r="G354" s="112" t="s">
        <v>963</v>
      </c>
      <c r="H354" s="115">
        <v>8.1999999999999993</v>
      </c>
      <c r="I354" s="117">
        <v>2.2999999999999998</v>
      </c>
      <c r="J354" s="118">
        <v>37900</v>
      </c>
      <c r="K354" s="119" t="s">
        <v>970</v>
      </c>
      <c r="L354" s="118">
        <v>5500</v>
      </c>
      <c r="M354" s="118" t="s">
        <v>989</v>
      </c>
      <c r="N354" s="118" t="s">
        <v>989</v>
      </c>
      <c r="O354" s="118" t="s">
        <v>989</v>
      </c>
      <c r="P354" s="118">
        <v>43400</v>
      </c>
      <c r="Q354" s="116">
        <v>1</v>
      </c>
      <c r="R354" s="118">
        <v>43400</v>
      </c>
      <c r="S354" s="120">
        <v>54967</v>
      </c>
      <c r="T354" s="84"/>
      <c r="U354" s="106"/>
      <c r="V354" s="107">
        <v>50584</v>
      </c>
      <c r="W354" s="108">
        <v>2051</v>
      </c>
      <c r="X354" s="108"/>
      <c r="Y354" s="108">
        <v>482652</v>
      </c>
      <c r="Z354" s="109" t="s">
        <v>991</v>
      </c>
      <c r="AA354" s="108" t="s">
        <v>1320</v>
      </c>
      <c r="AB354" s="108" t="s">
        <v>979</v>
      </c>
      <c r="AC354" s="108">
        <v>2017</v>
      </c>
      <c r="AD354" s="110">
        <v>727.05</v>
      </c>
      <c r="AE354" s="110">
        <v>3.5</v>
      </c>
      <c r="AF354" s="111">
        <v>43314</v>
      </c>
      <c r="AG354" s="111">
        <v>2387.5</v>
      </c>
      <c r="AH354" s="295"/>
      <c r="AI354" s="296"/>
      <c r="AJ354" s="79"/>
      <c r="AV354" s="79"/>
      <c r="AY354" s="79"/>
      <c r="AZ354" s="81"/>
    </row>
    <row r="355" spans="1:52" ht="15" x14ac:dyDescent="0.25">
      <c r="A355" s="112">
        <f t="shared" si="5"/>
        <v>350</v>
      </c>
      <c r="B355" s="113" t="s">
        <v>1361</v>
      </c>
      <c r="C355" s="112" t="s">
        <v>508</v>
      </c>
      <c r="D355" s="114" t="s">
        <v>898</v>
      </c>
      <c r="E355" s="115">
        <v>1987</v>
      </c>
      <c r="F355" s="116">
        <v>0</v>
      </c>
      <c r="G355" s="112" t="s">
        <v>963</v>
      </c>
      <c r="H355" s="115">
        <v>8.1999999999999993</v>
      </c>
      <c r="I355" s="117">
        <v>2.87</v>
      </c>
      <c r="J355" s="118">
        <v>46500</v>
      </c>
      <c r="K355" s="119" t="s">
        <v>970</v>
      </c>
      <c r="L355" s="118">
        <v>20500</v>
      </c>
      <c r="M355" s="118">
        <v>0</v>
      </c>
      <c r="N355" s="118">
        <v>0</v>
      </c>
      <c r="O355" s="118">
        <v>140900</v>
      </c>
      <c r="P355" s="118">
        <v>207900</v>
      </c>
      <c r="Q355" s="116">
        <v>1</v>
      </c>
      <c r="R355" s="118">
        <v>207900</v>
      </c>
      <c r="S355" s="120">
        <v>55909</v>
      </c>
      <c r="T355" s="84"/>
      <c r="U355" s="106"/>
      <c r="V355" s="107">
        <v>51526</v>
      </c>
      <c r="W355" s="108">
        <v>2054</v>
      </c>
      <c r="X355" s="108">
        <v>2063</v>
      </c>
      <c r="Y355" s="108">
        <v>482645</v>
      </c>
      <c r="Z355" s="109" t="s">
        <v>991</v>
      </c>
      <c r="AA355" s="108" t="s">
        <v>1320</v>
      </c>
      <c r="AB355" s="108" t="s">
        <v>979</v>
      </c>
      <c r="AC355" s="108">
        <v>2017</v>
      </c>
      <c r="AD355" s="110">
        <v>721.43</v>
      </c>
      <c r="AE355" s="110">
        <v>5.0999999999999996</v>
      </c>
      <c r="AF355" s="111">
        <v>43314</v>
      </c>
      <c r="AG355" s="111">
        <v>2387.5</v>
      </c>
      <c r="AH355" s="295"/>
      <c r="AI355" s="296"/>
      <c r="AJ355" s="79"/>
      <c r="AK355" s="79"/>
      <c r="AL355" s="79"/>
      <c r="AM355" s="79"/>
      <c r="AV355" s="79"/>
      <c r="AY355" s="79"/>
      <c r="AZ355" s="81"/>
    </row>
    <row r="356" spans="1:52" ht="15" x14ac:dyDescent="0.25">
      <c r="A356" s="112">
        <f t="shared" si="5"/>
        <v>351</v>
      </c>
      <c r="B356" s="113" t="s">
        <v>1361</v>
      </c>
      <c r="C356" s="112" t="s">
        <v>509</v>
      </c>
      <c r="D356" s="114" t="s">
        <v>899</v>
      </c>
      <c r="E356" s="115">
        <v>1887</v>
      </c>
      <c r="F356" s="116">
        <v>0</v>
      </c>
      <c r="G356" s="112" t="s">
        <v>963</v>
      </c>
      <c r="H356" s="115">
        <v>8.1999999999999993</v>
      </c>
      <c r="I356" s="117">
        <v>2.75</v>
      </c>
      <c r="J356" s="118">
        <v>45100</v>
      </c>
      <c r="K356" s="119" t="s">
        <v>970</v>
      </c>
      <c r="L356" s="118">
        <v>5500</v>
      </c>
      <c r="M356" s="118" t="s">
        <v>989</v>
      </c>
      <c r="N356" s="118" t="s">
        <v>989</v>
      </c>
      <c r="O356" s="118" t="s">
        <v>989</v>
      </c>
      <c r="P356" s="118">
        <v>50600</v>
      </c>
      <c r="Q356" s="116">
        <v>1</v>
      </c>
      <c r="R356" s="118">
        <v>50600</v>
      </c>
      <c r="S356" s="120">
        <v>54771</v>
      </c>
      <c r="T356" s="84"/>
      <c r="U356" s="106"/>
      <c r="V356" s="107">
        <v>50388</v>
      </c>
      <c r="W356" s="108">
        <v>2050</v>
      </c>
      <c r="X356" s="108"/>
      <c r="Y356" s="108">
        <v>482653</v>
      </c>
      <c r="Z356" s="109" t="s">
        <v>991</v>
      </c>
      <c r="AA356" s="108" t="s">
        <v>1320</v>
      </c>
      <c r="AB356" s="108" t="s">
        <v>979</v>
      </c>
      <c r="AC356" s="108">
        <v>2017</v>
      </c>
      <c r="AD356" s="110">
        <v>722.98</v>
      </c>
      <c r="AE356" s="110">
        <v>3.2</v>
      </c>
      <c r="AF356" s="111">
        <v>43314</v>
      </c>
      <c r="AG356" s="111">
        <v>2387.5</v>
      </c>
      <c r="AH356" s="295"/>
      <c r="AI356" s="296"/>
      <c r="AJ356" s="79"/>
      <c r="AV356" s="79"/>
      <c r="AY356" s="79"/>
      <c r="AZ356" s="81"/>
    </row>
    <row r="357" spans="1:52" ht="15" x14ac:dyDescent="0.25">
      <c r="A357" s="112">
        <f t="shared" si="5"/>
        <v>352</v>
      </c>
      <c r="B357" s="113" t="s">
        <v>1361</v>
      </c>
      <c r="C357" s="112" t="s">
        <v>510</v>
      </c>
      <c r="D357" s="114" t="s">
        <v>900</v>
      </c>
      <c r="E357" s="115">
        <v>1715</v>
      </c>
      <c r="F357" s="116">
        <v>0</v>
      </c>
      <c r="G357" s="112" t="s">
        <v>963</v>
      </c>
      <c r="H357" s="115">
        <v>8.3000000000000007</v>
      </c>
      <c r="I357" s="117">
        <v>2.2200000000000002</v>
      </c>
      <c r="J357" s="118">
        <v>36400</v>
      </c>
      <c r="K357" s="119" t="s">
        <v>970</v>
      </c>
      <c r="L357" s="118">
        <v>5500</v>
      </c>
      <c r="M357" s="118" t="s">
        <v>989</v>
      </c>
      <c r="N357" s="118" t="s">
        <v>989</v>
      </c>
      <c r="O357" s="118" t="s">
        <v>989</v>
      </c>
      <c r="P357" s="118">
        <v>41900</v>
      </c>
      <c r="Q357" s="116">
        <v>1</v>
      </c>
      <c r="R357" s="118">
        <v>41900</v>
      </c>
      <c r="S357" s="120">
        <v>52718</v>
      </c>
      <c r="T357" s="84"/>
      <c r="U357" s="106"/>
      <c r="V357" s="107">
        <v>48335</v>
      </c>
      <c r="W357" s="108">
        <v>2045</v>
      </c>
      <c r="X357" s="108"/>
      <c r="Y357" s="108">
        <v>480820</v>
      </c>
      <c r="Z357" s="109" t="s">
        <v>991</v>
      </c>
      <c r="AA357" s="108" t="s">
        <v>1313</v>
      </c>
      <c r="AB357" s="108" t="s">
        <v>979</v>
      </c>
      <c r="AC357" s="108">
        <v>2017</v>
      </c>
      <c r="AD357" s="110">
        <v>712.27</v>
      </c>
      <c r="AE357" s="110">
        <v>1.8</v>
      </c>
      <c r="AF357" s="111">
        <v>43314</v>
      </c>
      <c r="AG357" s="111">
        <v>23875</v>
      </c>
      <c r="AH357" s="295"/>
      <c r="AI357" s="296"/>
      <c r="AJ357" s="79"/>
      <c r="AV357" s="79"/>
      <c r="AY357" s="79"/>
      <c r="AZ357" s="81"/>
    </row>
    <row r="358" spans="1:52" ht="15" x14ac:dyDescent="0.25">
      <c r="A358" s="112">
        <f t="shared" si="5"/>
        <v>353</v>
      </c>
      <c r="B358" s="113" t="s">
        <v>1361</v>
      </c>
      <c r="C358" s="112" t="s">
        <v>511</v>
      </c>
      <c r="D358" s="114" t="s">
        <v>901</v>
      </c>
      <c r="E358" s="115">
        <v>1735</v>
      </c>
      <c r="F358" s="116">
        <v>0</v>
      </c>
      <c r="G358" s="112" t="s">
        <v>963</v>
      </c>
      <c r="H358" s="115">
        <v>8.4</v>
      </c>
      <c r="I358" s="117">
        <v>6.16</v>
      </c>
      <c r="J358" s="118">
        <v>178500</v>
      </c>
      <c r="K358" s="119" t="s">
        <v>970</v>
      </c>
      <c r="L358" s="118">
        <v>20500</v>
      </c>
      <c r="M358" s="118">
        <v>0</v>
      </c>
      <c r="N358" s="118">
        <v>0</v>
      </c>
      <c r="O358" s="118">
        <v>58100</v>
      </c>
      <c r="P358" s="118">
        <v>257100</v>
      </c>
      <c r="Q358" s="116">
        <v>1</v>
      </c>
      <c r="R358" s="118">
        <v>257100</v>
      </c>
      <c r="S358" s="120">
        <v>54351</v>
      </c>
      <c r="T358" s="84"/>
      <c r="U358" s="106"/>
      <c r="V358" s="107">
        <v>49968</v>
      </c>
      <c r="W358" s="108">
        <v>2049</v>
      </c>
      <c r="X358" s="108">
        <v>2058</v>
      </c>
      <c r="Y358" s="108">
        <v>480827</v>
      </c>
      <c r="Z358" s="109" t="s">
        <v>991</v>
      </c>
      <c r="AA358" s="108" t="s">
        <v>1313</v>
      </c>
      <c r="AB358" s="108" t="s">
        <v>979</v>
      </c>
      <c r="AC358" s="108">
        <v>2017</v>
      </c>
      <c r="AD358" s="110">
        <v>711.58</v>
      </c>
      <c r="AE358" s="110">
        <v>2.9</v>
      </c>
      <c r="AF358" s="111">
        <v>200751</v>
      </c>
      <c r="AG358" s="111">
        <v>2387.5</v>
      </c>
      <c r="AH358" s="295"/>
      <c r="AI358" s="296"/>
      <c r="AJ358" s="79"/>
      <c r="AK358" s="79"/>
      <c r="AL358" s="79"/>
      <c r="AM358" s="79"/>
      <c r="AV358" s="79"/>
      <c r="AY358" s="79"/>
      <c r="AZ358" s="81"/>
    </row>
    <row r="359" spans="1:52" ht="15" x14ac:dyDescent="0.25">
      <c r="A359" s="112">
        <f t="shared" si="5"/>
        <v>354</v>
      </c>
      <c r="B359" s="113" t="s">
        <v>1361</v>
      </c>
      <c r="C359" s="112" t="s">
        <v>512</v>
      </c>
      <c r="D359" s="114" t="s">
        <v>902</v>
      </c>
      <c r="E359" s="115">
        <v>1438</v>
      </c>
      <c r="F359" s="116">
        <v>0</v>
      </c>
      <c r="G359" s="112" t="s">
        <v>963</v>
      </c>
      <c r="H359" s="115">
        <v>8.1999999999999993</v>
      </c>
      <c r="I359" s="117">
        <v>2</v>
      </c>
      <c r="J359" s="118">
        <v>33600</v>
      </c>
      <c r="K359" s="119" t="s">
        <v>970</v>
      </c>
      <c r="L359" s="118">
        <v>5500</v>
      </c>
      <c r="M359" s="118" t="s">
        <v>989</v>
      </c>
      <c r="N359" s="118" t="s">
        <v>989</v>
      </c>
      <c r="O359" s="118" t="s">
        <v>989</v>
      </c>
      <c r="P359" s="118">
        <v>39100</v>
      </c>
      <c r="Q359" s="116">
        <v>1</v>
      </c>
      <c r="R359" s="118">
        <v>39100</v>
      </c>
      <c r="S359" s="120">
        <v>50619</v>
      </c>
      <c r="T359" s="84"/>
      <c r="U359" s="106"/>
      <c r="V359" s="107">
        <v>46236</v>
      </c>
      <c r="W359" s="108">
        <v>2039</v>
      </c>
      <c r="X359" s="108"/>
      <c r="Y359" s="108">
        <v>482646</v>
      </c>
      <c r="Z359" s="109" t="s">
        <v>991</v>
      </c>
      <c r="AA359" s="108" t="s">
        <v>1320</v>
      </c>
      <c r="AB359" s="108" t="s">
        <v>979</v>
      </c>
      <c r="AC359" s="108">
        <v>2017</v>
      </c>
      <c r="AD359" s="110">
        <v>709.64</v>
      </c>
      <c r="AE359" s="110">
        <v>1.1000000000000001</v>
      </c>
      <c r="AF359" s="111">
        <v>43314</v>
      </c>
      <c r="AG359" s="111">
        <v>23875</v>
      </c>
      <c r="AH359" s="295"/>
      <c r="AI359" s="296"/>
      <c r="AJ359" s="79"/>
      <c r="AV359" s="79"/>
      <c r="AY359" s="79"/>
      <c r="AZ359" s="81"/>
    </row>
    <row r="360" spans="1:52" ht="15" x14ac:dyDescent="0.25">
      <c r="A360" s="112">
        <f t="shared" si="5"/>
        <v>355</v>
      </c>
      <c r="B360" s="113" t="s">
        <v>1361</v>
      </c>
      <c r="C360" s="112" t="s">
        <v>513</v>
      </c>
      <c r="D360" s="114" t="s">
        <v>903</v>
      </c>
      <c r="E360" s="115">
        <v>1528</v>
      </c>
      <c r="F360" s="116">
        <v>0</v>
      </c>
      <c r="G360" s="112" t="s">
        <v>963</v>
      </c>
      <c r="H360" s="115">
        <v>8.1999999999999993</v>
      </c>
      <c r="I360" s="117">
        <v>2.2000000000000002</v>
      </c>
      <c r="J360" s="118">
        <v>36400</v>
      </c>
      <c r="K360" s="119" t="s">
        <v>970</v>
      </c>
      <c r="L360" s="118">
        <v>5500</v>
      </c>
      <c r="M360" s="118" t="s">
        <v>989</v>
      </c>
      <c r="N360" s="118" t="s">
        <v>989</v>
      </c>
      <c r="O360" s="118" t="s">
        <v>989</v>
      </c>
      <c r="P360" s="118">
        <v>41900</v>
      </c>
      <c r="Q360" s="116">
        <v>1</v>
      </c>
      <c r="R360" s="118">
        <v>41900</v>
      </c>
      <c r="S360" s="120">
        <v>52937</v>
      </c>
      <c r="T360" s="84"/>
      <c r="U360" s="106"/>
      <c r="V360" s="107">
        <v>48554</v>
      </c>
      <c r="W360" s="108">
        <v>2045</v>
      </c>
      <c r="X360" s="108"/>
      <c r="Y360" s="108">
        <v>482654</v>
      </c>
      <c r="Z360" s="109" t="s">
        <v>991</v>
      </c>
      <c r="AA360" s="108" t="s">
        <v>1320</v>
      </c>
      <c r="AB360" s="108" t="s">
        <v>979</v>
      </c>
      <c r="AC360" s="108">
        <v>2017</v>
      </c>
      <c r="AD360" s="110">
        <v>710.93</v>
      </c>
      <c r="AE360" s="110">
        <v>2.1</v>
      </c>
      <c r="AF360" s="111">
        <v>43314</v>
      </c>
      <c r="AG360" s="111">
        <v>2387.5</v>
      </c>
      <c r="AH360" s="295"/>
      <c r="AI360" s="296"/>
      <c r="AJ360" s="79"/>
      <c r="AV360" s="79"/>
      <c r="AY360" s="79"/>
      <c r="AZ360" s="81"/>
    </row>
    <row r="361" spans="1:52" ht="15" x14ac:dyDescent="0.25">
      <c r="A361" s="112">
        <f t="shared" si="5"/>
        <v>356</v>
      </c>
      <c r="B361" s="113" t="s">
        <v>1361</v>
      </c>
      <c r="C361" s="112" t="s">
        <v>514</v>
      </c>
      <c r="D361" s="114" t="s">
        <v>904</v>
      </c>
      <c r="E361" s="115">
        <v>1564</v>
      </c>
      <c r="F361" s="116">
        <v>0</v>
      </c>
      <c r="G361" s="112" t="s">
        <v>963</v>
      </c>
      <c r="H361" s="115">
        <v>8.3000000000000007</v>
      </c>
      <c r="I361" s="117">
        <v>2.2200000000000002</v>
      </c>
      <c r="J361" s="118">
        <v>36400</v>
      </c>
      <c r="K361" s="119" t="s">
        <v>970</v>
      </c>
      <c r="L361" s="118">
        <v>5500</v>
      </c>
      <c r="M361" s="118" t="s">
        <v>989</v>
      </c>
      <c r="N361" s="118" t="s">
        <v>989</v>
      </c>
      <c r="O361" s="118" t="s">
        <v>989</v>
      </c>
      <c r="P361" s="118">
        <v>41900</v>
      </c>
      <c r="Q361" s="116">
        <v>1</v>
      </c>
      <c r="R361" s="118">
        <v>41900</v>
      </c>
      <c r="S361" s="120">
        <v>51422</v>
      </c>
      <c r="T361" s="84"/>
      <c r="U361" s="106"/>
      <c r="V361" s="107">
        <v>47039</v>
      </c>
      <c r="W361" s="108">
        <v>2041</v>
      </c>
      <c r="X361" s="108"/>
      <c r="Y361" s="108">
        <v>482647</v>
      </c>
      <c r="Z361" s="109" t="s">
        <v>991</v>
      </c>
      <c r="AA361" s="108" t="s">
        <v>1320</v>
      </c>
      <c r="AB361" s="108" t="s">
        <v>979</v>
      </c>
      <c r="AC361" s="108">
        <v>2017</v>
      </c>
      <c r="AD361" s="110">
        <v>715.66</v>
      </c>
      <c r="AE361" s="110">
        <v>1.4</v>
      </c>
      <c r="AF361" s="111">
        <v>43314</v>
      </c>
      <c r="AG361" s="111">
        <v>23875</v>
      </c>
      <c r="AH361" s="295"/>
      <c r="AI361" s="296"/>
      <c r="AJ361" s="79"/>
      <c r="AV361" s="79"/>
      <c r="AY361" s="79"/>
      <c r="AZ361" s="81"/>
    </row>
    <row r="362" spans="1:52" ht="15" x14ac:dyDescent="0.25">
      <c r="A362" s="112">
        <f t="shared" si="5"/>
        <v>357</v>
      </c>
      <c r="B362" s="113" t="s">
        <v>1361</v>
      </c>
      <c r="C362" s="112" t="s">
        <v>515</v>
      </c>
      <c r="D362" s="114" t="s">
        <v>905</v>
      </c>
      <c r="E362" s="115">
        <v>1469</v>
      </c>
      <c r="F362" s="116">
        <v>0</v>
      </c>
      <c r="G362" s="112" t="s">
        <v>963</v>
      </c>
      <c r="H362" s="115">
        <v>8.3000000000000007</v>
      </c>
      <c r="I362" s="117">
        <v>2.06</v>
      </c>
      <c r="J362" s="118">
        <v>35200</v>
      </c>
      <c r="K362" s="119" t="s">
        <v>970</v>
      </c>
      <c r="L362" s="118">
        <v>5500</v>
      </c>
      <c r="M362" s="118" t="s">
        <v>989</v>
      </c>
      <c r="N362" s="118" t="s">
        <v>989</v>
      </c>
      <c r="O362" s="118" t="s">
        <v>989</v>
      </c>
      <c r="P362" s="118">
        <v>40700</v>
      </c>
      <c r="Q362" s="116">
        <v>1</v>
      </c>
      <c r="R362" s="118">
        <v>40700</v>
      </c>
      <c r="S362" s="120">
        <v>52286</v>
      </c>
      <c r="T362" s="84"/>
      <c r="U362" s="106"/>
      <c r="V362" s="107">
        <v>47903</v>
      </c>
      <c r="W362" s="108">
        <v>2044</v>
      </c>
      <c r="X362" s="108"/>
      <c r="Y362" s="108">
        <v>482655</v>
      </c>
      <c r="Z362" s="109" t="s">
        <v>991</v>
      </c>
      <c r="AA362" s="108" t="s">
        <v>1320</v>
      </c>
      <c r="AB362" s="108" t="s">
        <v>979</v>
      </c>
      <c r="AC362" s="108">
        <v>2017</v>
      </c>
      <c r="AD362" s="110">
        <v>712.38</v>
      </c>
      <c r="AE362" s="110">
        <v>1.6</v>
      </c>
      <c r="AF362" s="111">
        <v>43314</v>
      </c>
      <c r="AG362" s="111">
        <v>2387.5</v>
      </c>
      <c r="AH362" s="295"/>
      <c r="AI362" s="296"/>
      <c r="AJ362" s="79"/>
      <c r="AV362" s="79"/>
      <c r="AY362" s="79"/>
      <c r="AZ362" s="81"/>
    </row>
    <row r="363" spans="1:52" ht="15" x14ac:dyDescent="0.25">
      <c r="A363" s="112">
        <f t="shared" si="5"/>
        <v>358</v>
      </c>
      <c r="B363" s="113" t="s">
        <v>1361</v>
      </c>
      <c r="C363" s="112" t="s">
        <v>516</v>
      </c>
      <c r="D363" s="114" t="s">
        <v>648</v>
      </c>
      <c r="E363" s="115">
        <v>970</v>
      </c>
      <c r="F363" s="116"/>
      <c r="G363" s="112"/>
      <c r="H363" s="115">
        <v>26.2</v>
      </c>
      <c r="I363" s="117"/>
      <c r="J363" s="118">
        <v>0</v>
      </c>
      <c r="K363" s="119" t="s">
        <v>969</v>
      </c>
      <c r="L363" s="118">
        <v>0</v>
      </c>
      <c r="M363" s="118">
        <v>0</v>
      </c>
      <c r="N363" s="118">
        <v>0</v>
      </c>
      <c r="O363" s="118">
        <v>76900</v>
      </c>
      <c r="P363" s="118">
        <v>76900</v>
      </c>
      <c r="Q363" s="116">
        <v>1</v>
      </c>
      <c r="R363" s="118">
        <v>76900</v>
      </c>
      <c r="S363" s="120" t="s">
        <v>990</v>
      </c>
      <c r="T363" s="84"/>
      <c r="U363" s="106"/>
      <c r="V363" s="107"/>
      <c r="W363" s="108"/>
      <c r="X363" s="108">
        <v>2027</v>
      </c>
      <c r="Y363" s="108">
        <v>215436</v>
      </c>
      <c r="Z363" s="109" t="s">
        <v>991</v>
      </c>
      <c r="AA363" s="108" t="s">
        <v>1321</v>
      </c>
      <c r="AB363" s="108" t="s">
        <v>979</v>
      </c>
      <c r="AC363" s="108">
        <v>1999</v>
      </c>
      <c r="AD363" s="110">
        <v>970</v>
      </c>
      <c r="AE363" s="110"/>
      <c r="AF363" s="111">
        <v>0</v>
      </c>
      <c r="AG363" s="111">
        <v>23875</v>
      </c>
      <c r="AH363" s="295"/>
      <c r="AI363" s="296"/>
      <c r="AJ363" s="79"/>
      <c r="AK363" s="79"/>
      <c r="AL363" s="79"/>
      <c r="AM363" s="79"/>
      <c r="AV363" s="79"/>
      <c r="AY363" s="79"/>
      <c r="AZ363" s="81"/>
    </row>
    <row r="364" spans="1:52" ht="21" x14ac:dyDescent="0.25">
      <c r="A364" s="112">
        <f t="shared" si="5"/>
        <v>359</v>
      </c>
      <c r="B364" s="113" t="s">
        <v>1361</v>
      </c>
      <c r="C364" s="112" t="s">
        <v>517</v>
      </c>
      <c r="D364" s="114" t="s">
        <v>906</v>
      </c>
      <c r="E364" s="115">
        <v>731</v>
      </c>
      <c r="F364" s="116">
        <v>0</v>
      </c>
      <c r="G364" s="112"/>
      <c r="H364" s="115">
        <v>21.3</v>
      </c>
      <c r="I364" s="117">
        <v>0.98</v>
      </c>
      <c r="J364" s="118">
        <v>19300</v>
      </c>
      <c r="K364" s="119" t="s">
        <v>972</v>
      </c>
      <c r="L364" s="118">
        <v>14500</v>
      </c>
      <c r="M364" s="118">
        <v>13000</v>
      </c>
      <c r="N364" s="118">
        <v>0</v>
      </c>
      <c r="O364" s="118">
        <v>20000</v>
      </c>
      <c r="P364" s="118">
        <v>66800</v>
      </c>
      <c r="Q364" s="116">
        <v>1</v>
      </c>
      <c r="R364" s="118">
        <v>66800</v>
      </c>
      <c r="S364" s="120">
        <v>46356</v>
      </c>
      <c r="T364" s="84"/>
      <c r="U364" s="106">
        <v>2026</v>
      </c>
      <c r="V364" s="107">
        <v>41973</v>
      </c>
      <c r="W364" s="108">
        <v>2027</v>
      </c>
      <c r="X364" s="108">
        <v>2036</v>
      </c>
      <c r="Y364" s="108">
        <v>304510</v>
      </c>
      <c r="Z364" s="109" t="s">
        <v>991</v>
      </c>
      <c r="AA364" s="108" t="s">
        <v>1322</v>
      </c>
      <c r="AB364" s="108" t="s">
        <v>979</v>
      </c>
      <c r="AC364" s="108">
        <v>2004</v>
      </c>
      <c r="AD364" s="110">
        <v>731</v>
      </c>
      <c r="AE364" s="110"/>
      <c r="AF364" s="111">
        <v>30665</v>
      </c>
      <c r="AG364" s="111">
        <v>23875</v>
      </c>
      <c r="AH364" s="295"/>
      <c r="AI364" s="296"/>
      <c r="AJ364" s="79"/>
      <c r="AK364" s="79"/>
      <c r="AL364" s="79"/>
      <c r="AM364" s="79"/>
      <c r="AV364" s="79"/>
      <c r="AY364" s="79"/>
      <c r="AZ364" s="81"/>
    </row>
    <row r="365" spans="1:52" ht="15" x14ac:dyDescent="0.25">
      <c r="A365" s="112">
        <f t="shared" si="5"/>
        <v>360</v>
      </c>
      <c r="B365" s="113" t="s">
        <v>1361</v>
      </c>
      <c r="C365" s="112" t="s">
        <v>518</v>
      </c>
      <c r="D365" s="114" t="s">
        <v>907</v>
      </c>
      <c r="E365" s="115">
        <v>1748</v>
      </c>
      <c r="F365" s="116">
        <v>0</v>
      </c>
      <c r="G365" s="112" t="s">
        <v>963</v>
      </c>
      <c r="H365" s="115">
        <v>8.3000000000000007</v>
      </c>
      <c r="I365" s="117">
        <v>2.4300000000000002</v>
      </c>
      <c r="J365" s="118">
        <v>39300</v>
      </c>
      <c r="K365" s="119" t="s">
        <v>970</v>
      </c>
      <c r="L365" s="118">
        <v>5500</v>
      </c>
      <c r="M365" s="118" t="s">
        <v>989</v>
      </c>
      <c r="N365" s="118" t="s">
        <v>989</v>
      </c>
      <c r="O365" s="118" t="s">
        <v>989</v>
      </c>
      <c r="P365" s="118">
        <v>44800</v>
      </c>
      <c r="Q365" s="116">
        <v>1</v>
      </c>
      <c r="R365" s="118">
        <v>44800</v>
      </c>
      <c r="S365" s="120">
        <v>53558</v>
      </c>
      <c r="T365" s="84"/>
      <c r="U365" s="106"/>
      <c r="V365" s="107">
        <v>49175</v>
      </c>
      <c r="W365" s="108">
        <v>2047</v>
      </c>
      <c r="X365" s="108"/>
      <c r="Y365" s="108">
        <v>480821</v>
      </c>
      <c r="Z365" s="109" t="s">
        <v>991</v>
      </c>
      <c r="AA365" s="108" t="s">
        <v>1313</v>
      </c>
      <c r="AB365" s="108" t="s">
        <v>979</v>
      </c>
      <c r="AC365" s="108">
        <v>2017</v>
      </c>
      <c r="AD365" s="110">
        <v>710.3</v>
      </c>
      <c r="AE365" s="110">
        <v>2.4</v>
      </c>
      <c r="AF365" s="111">
        <v>43314</v>
      </c>
      <c r="AG365" s="111">
        <v>2387.5</v>
      </c>
      <c r="AH365" s="295"/>
      <c r="AI365" s="296"/>
      <c r="AJ365" s="79"/>
      <c r="AV365" s="79"/>
      <c r="AY365" s="79"/>
      <c r="AZ365" s="81"/>
    </row>
    <row r="366" spans="1:52" ht="15" x14ac:dyDescent="0.25">
      <c r="A366" s="112">
        <f t="shared" si="5"/>
        <v>361</v>
      </c>
      <c r="B366" s="113" t="s">
        <v>1361</v>
      </c>
      <c r="C366" s="112" t="s">
        <v>519</v>
      </c>
      <c r="D366" s="114" t="s">
        <v>908</v>
      </c>
      <c r="E366" s="115">
        <v>1708</v>
      </c>
      <c r="F366" s="116">
        <v>0</v>
      </c>
      <c r="G366" s="112" t="s">
        <v>963</v>
      </c>
      <c r="H366" s="115">
        <v>8.3000000000000007</v>
      </c>
      <c r="I366" s="117">
        <v>6.06</v>
      </c>
      <c r="J366" s="118">
        <v>176600</v>
      </c>
      <c r="K366" s="119" t="s">
        <v>970</v>
      </c>
      <c r="L366" s="118">
        <v>5500</v>
      </c>
      <c r="M366" s="118" t="s">
        <v>989</v>
      </c>
      <c r="N366" s="118" t="s">
        <v>989</v>
      </c>
      <c r="O366" s="118" t="s">
        <v>989</v>
      </c>
      <c r="P366" s="118">
        <v>182100</v>
      </c>
      <c r="Q366" s="116">
        <v>1</v>
      </c>
      <c r="R366" s="118">
        <v>182100</v>
      </c>
      <c r="S366" s="120">
        <v>53998</v>
      </c>
      <c r="T366" s="84"/>
      <c r="U366" s="106"/>
      <c r="V366" s="107">
        <v>49615</v>
      </c>
      <c r="W366" s="108">
        <v>2048</v>
      </c>
      <c r="X366" s="108"/>
      <c r="Y366" s="108">
        <v>480828</v>
      </c>
      <c r="Z366" s="109" t="s">
        <v>991</v>
      </c>
      <c r="AA366" s="108" t="s">
        <v>1313</v>
      </c>
      <c r="AB366" s="108" t="s">
        <v>979</v>
      </c>
      <c r="AC366" s="108">
        <v>2017</v>
      </c>
      <c r="AD366" s="110">
        <v>707.65</v>
      </c>
      <c r="AE366" s="110">
        <v>3.1</v>
      </c>
      <c r="AF366" s="111">
        <v>200751</v>
      </c>
      <c r="AG366" s="111">
        <v>2387.5</v>
      </c>
      <c r="AH366" s="295"/>
      <c r="AI366" s="296"/>
      <c r="AJ366" s="79"/>
      <c r="AV366" s="79"/>
      <c r="AY366" s="79"/>
      <c r="AZ366" s="81"/>
    </row>
    <row r="367" spans="1:52" ht="15" x14ac:dyDescent="0.25">
      <c r="A367" s="112">
        <f t="shared" si="5"/>
        <v>362</v>
      </c>
      <c r="B367" s="113" t="s">
        <v>1361</v>
      </c>
      <c r="C367" s="112" t="s">
        <v>520</v>
      </c>
      <c r="D367" s="114" t="s">
        <v>909</v>
      </c>
      <c r="E367" s="115">
        <v>1691</v>
      </c>
      <c r="F367" s="116">
        <v>0</v>
      </c>
      <c r="G367" s="112" t="s">
        <v>963</v>
      </c>
      <c r="H367" s="115">
        <v>8.1999999999999993</v>
      </c>
      <c r="I367" s="117">
        <v>2.2400000000000002</v>
      </c>
      <c r="J367" s="118">
        <v>36400</v>
      </c>
      <c r="K367" s="119" t="s">
        <v>970</v>
      </c>
      <c r="L367" s="118">
        <v>5500</v>
      </c>
      <c r="M367" s="118" t="s">
        <v>989</v>
      </c>
      <c r="N367" s="118" t="s">
        <v>989</v>
      </c>
      <c r="O367" s="118" t="s">
        <v>989</v>
      </c>
      <c r="P367" s="118">
        <v>41900</v>
      </c>
      <c r="Q367" s="116">
        <v>1</v>
      </c>
      <c r="R367" s="118">
        <v>41900</v>
      </c>
      <c r="S367" s="120">
        <v>52364</v>
      </c>
      <c r="T367" s="84"/>
      <c r="U367" s="106"/>
      <c r="V367" s="107">
        <v>47981</v>
      </c>
      <c r="W367" s="108">
        <v>2044</v>
      </c>
      <c r="X367" s="108"/>
      <c r="Y367" s="108">
        <v>482648</v>
      </c>
      <c r="Z367" s="109" t="s">
        <v>991</v>
      </c>
      <c r="AA367" s="108" t="s">
        <v>1320</v>
      </c>
      <c r="AB367" s="108" t="s">
        <v>979</v>
      </c>
      <c r="AC367" s="108">
        <v>2017</v>
      </c>
      <c r="AD367" s="110">
        <v>709.89</v>
      </c>
      <c r="AE367" s="110">
        <v>3</v>
      </c>
      <c r="AF367" s="111">
        <v>43314</v>
      </c>
      <c r="AG367" s="111">
        <v>23875</v>
      </c>
      <c r="AH367" s="295"/>
      <c r="AI367" s="296"/>
      <c r="AJ367" s="79"/>
      <c r="AV367" s="79"/>
      <c r="AY367" s="79"/>
      <c r="AZ367" s="81"/>
    </row>
    <row r="368" spans="1:52" ht="15" x14ac:dyDescent="0.25">
      <c r="A368" s="112">
        <f t="shared" si="5"/>
        <v>363</v>
      </c>
      <c r="B368" s="113" t="s">
        <v>1361</v>
      </c>
      <c r="C368" s="112" t="s">
        <v>521</v>
      </c>
      <c r="D368" s="114" t="s">
        <v>910</v>
      </c>
      <c r="E368" s="115">
        <v>1674</v>
      </c>
      <c r="F368" s="116">
        <v>0</v>
      </c>
      <c r="G368" s="112" t="s">
        <v>963</v>
      </c>
      <c r="H368" s="115">
        <v>8.1999999999999993</v>
      </c>
      <c r="I368" s="117">
        <v>2.2000000000000002</v>
      </c>
      <c r="J368" s="118">
        <v>36400</v>
      </c>
      <c r="K368" s="119" t="s">
        <v>970</v>
      </c>
      <c r="L368" s="118">
        <v>5500</v>
      </c>
      <c r="M368" s="118" t="s">
        <v>989</v>
      </c>
      <c r="N368" s="118" t="s">
        <v>989</v>
      </c>
      <c r="O368" s="118" t="s">
        <v>989</v>
      </c>
      <c r="P368" s="118">
        <v>41900</v>
      </c>
      <c r="Q368" s="116">
        <v>1</v>
      </c>
      <c r="R368" s="118">
        <v>41900</v>
      </c>
      <c r="S368" s="120">
        <v>53204</v>
      </c>
      <c r="T368" s="84"/>
      <c r="U368" s="106"/>
      <c r="V368" s="107">
        <v>48821</v>
      </c>
      <c r="W368" s="108">
        <v>2046</v>
      </c>
      <c r="X368" s="108"/>
      <c r="Y368" s="108">
        <v>482656</v>
      </c>
      <c r="Z368" s="109" t="s">
        <v>991</v>
      </c>
      <c r="AA368" s="108" t="s">
        <v>1320</v>
      </c>
      <c r="AB368" s="108" t="s">
        <v>979</v>
      </c>
      <c r="AC368" s="108">
        <v>2017</v>
      </c>
      <c r="AD368" s="110">
        <v>707.67</v>
      </c>
      <c r="AE368" s="110">
        <v>6</v>
      </c>
      <c r="AF368" s="111">
        <v>43314</v>
      </c>
      <c r="AG368" s="111">
        <v>2387.5</v>
      </c>
      <c r="AH368" s="295"/>
      <c r="AI368" s="296"/>
      <c r="AJ368" s="79"/>
      <c r="AV368" s="79"/>
      <c r="AY368" s="79"/>
      <c r="AZ368" s="81"/>
    </row>
    <row r="369" spans="1:52" ht="15" x14ac:dyDescent="0.25">
      <c r="A369" s="112">
        <f t="shared" si="5"/>
        <v>364</v>
      </c>
      <c r="B369" s="113" t="s">
        <v>1361</v>
      </c>
      <c r="C369" s="112" t="s">
        <v>522</v>
      </c>
      <c r="D369" s="114" t="s">
        <v>911</v>
      </c>
      <c r="E369" s="115">
        <v>1901</v>
      </c>
      <c r="F369" s="116">
        <v>0</v>
      </c>
      <c r="G369" s="112" t="s">
        <v>963</v>
      </c>
      <c r="H369" s="115">
        <v>8.1999999999999993</v>
      </c>
      <c r="I369" s="117">
        <v>2.73</v>
      </c>
      <c r="J369" s="118">
        <v>43700</v>
      </c>
      <c r="K369" s="119" t="s">
        <v>970</v>
      </c>
      <c r="L369" s="118">
        <v>5500</v>
      </c>
      <c r="M369" s="118" t="s">
        <v>989</v>
      </c>
      <c r="N369" s="118" t="s">
        <v>989</v>
      </c>
      <c r="O369" s="118" t="s">
        <v>989</v>
      </c>
      <c r="P369" s="118">
        <v>49200</v>
      </c>
      <c r="Q369" s="116">
        <v>1</v>
      </c>
      <c r="R369" s="118">
        <v>49200</v>
      </c>
      <c r="S369" s="120">
        <v>54111</v>
      </c>
      <c r="T369" s="84"/>
      <c r="U369" s="106"/>
      <c r="V369" s="107">
        <v>49728</v>
      </c>
      <c r="W369" s="108">
        <v>2049</v>
      </c>
      <c r="X369" s="108"/>
      <c r="Y369" s="108">
        <v>482649</v>
      </c>
      <c r="Z369" s="109" t="s">
        <v>991</v>
      </c>
      <c r="AA369" s="108" t="s">
        <v>1320</v>
      </c>
      <c r="AB369" s="108" t="s">
        <v>979</v>
      </c>
      <c r="AC369" s="108">
        <v>2017</v>
      </c>
      <c r="AD369" s="110">
        <v>712.48</v>
      </c>
      <c r="AE369" s="110">
        <v>2.8</v>
      </c>
      <c r="AF369" s="111">
        <v>43314</v>
      </c>
      <c r="AG369" s="111">
        <v>23875</v>
      </c>
      <c r="AH369" s="295"/>
      <c r="AI369" s="296"/>
      <c r="AJ369" s="79"/>
      <c r="AV369" s="79"/>
      <c r="AY369" s="79"/>
      <c r="AZ369" s="81"/>
    </row>
    <row r="370" spans="1:52" ht="15" x14ac:dyDescent="0.25">
      <c r="A370" s="112">
        <f t="shared" si="5"/>
        <v>365</v>
      </c>
      <c r="B370" s="113" t="s">
        <v>1361</v>
      </c>
      <c r="C370" s="112" t="s">
        <v>523</v>
      </c>
      <c r="D370" s="114" t="s">
        <v>912</v>
      </c>
      <c r="E370" s="115">
        <v>1786</v>
      </c>
      <c r="F370" s="116">
        <v>0</v>
      </c>
      <c r="G370" s="112" t="s">
        <v>963</v>
      </c>
      <c r="H370" s="115">
        <v>8.1999999999999993</v>
      </c>
      <c r="I370" s="117">
        <v>2.4700000000000002</v>
      </c>
      <c r="J370" s="118">
        <v>40900</v>
      </c>
      <c r="K370" s="119" t="s">
        <v>970</v>
      </c>
      <c r="L370" s="118">
        <v>5500</v>
      </c>
      <c r="M370" s="118" t="s">
        <v>989</v>
      </c>
      <c r="N370" s="118" t="s">
        <v>989</v>
      </c>
      <c r="O370" s="118" t="s">
        <v>989</v>
      </c>
      <c r="P370" s="118">
        <v>46400</v>
      </c>
      <c r="Q370" s="116">
        <v>1</v>
      </c>
      <c r="R370" s="118">
        <v>46400</v>
      </c>
      <c r="S370" s="120">
        <v>52724</v>
      </c>
      <c r="T370" s="84"/>
      <c r="U370" s="106"/>
      <c r="V370" s="107">
        <v>48341</v>
      </c>
      <c r="W370" s="108">
        <v>2045</v>
      </c>
      <c r="X370" s="108"/>
      <c r="Y370" s="108">
        <v>482657</v>
      </c>
      <c r="Z370" s="109" t="s">
        <v>991</v>
      </c>
      <c r="AA370" s="108" t="s">
        <v>1320</v>
      </c>
      <c r="AB370" s="108" t="s">
        <v>979</v>
      </c>
      <c r="AC370" s="108">
        <v>2017</v>
      </c>
      <c r="AD370" s="110">
        <v>709.61</v>
      </c>
      <c r="AE370" s="110">
        <v>1.6</v>
      </c>
      <c r="AF370" s="111">
        <v>43314</v>
      </c>
      <c r="AG370" s="111">
        <v>2387.5</v>
      </c>
      <c r="AH370" s="295"/>
      <c r="AI370" s="296"/>
      <c r="AJ370" s="79"/>
      <c r="AV370" s="79"/>
      <c r="AY370" s="79"/>
      <c r="AZ370" s="81"/>
    </row>
    <row r="371" spans="1:52" ht="15" x14ac:dyDescent="0.25">
      <c r="A371" s="112">
        <f t="shared" si="5"/>
        <v>366</v>
      </c>
      <c r="B371" s="113" t="s">
        <v>1361</v>
      </c>
      <c r="C371" s="112" t="s">
        <v>524</v>
      </c>
      <c r="D371" s="114" t="s">
        <v>913</v>
      </c>
      <c r="E371" s="115">
        <v>1534</v>
      </c>
      <c r="F371" s="116">
        <v>0</v>
      </c>
      <c r="G371" s="112" t="s">
        <v>963</v>
      </c>
      <c r="H371" s="115">
        <v>8.4</v>
      </c>
      <c r="I371" s="117">
        <v>5.39</v>
      </c>
      <c r="J371" s="118">
        <v>167000</v>
      </c>
      <c r="K371" s="119" t="s">
        <v>970</v>
      </c>
      <c r="L371" s="118">
        <v>5500</v>
      </c>
      <c r="M371" s="118" t="s">
        <v>989</v>
      </c>
      <c r="N371" s="118" t="s">
        <v>989</v>
      </c>
      <c r="O371" s="118" t="s">
        <v>989</v>
      </c>
      <c r="P371" s="118">
        <v>172500</v>
      </c>
      <c r="Q371" s="116" t="s">
        <v>1358</v>
      </c>
      <c r="R371" s="118">
        <v>161255.97</v>
      </c>
      <c r="S371" s="120">
        <v>49949</v>
      </c>
      <c r="T371" s="84"/>
      <c r="U371" s="106"/>
      <c r="V371" s="107">
        <v>45566</v>
      </c>
      <c r="W371" s="108">
        <v>2037</v>
      </c>
      <c r="X371" s="108"/>
      <c r="Y371" s="108">
        <v>480823</v>
      </c>
      <c r="Z371" s="109" t="s">
        <v>991</v>
      </c>
      <c r="AA371" s="108" t="s">
        <v>1323</v>
      </c>
      <c r="AB371" s="108" t="s">
        <v>979</v>
      </c>
      <c r="AC371" s="108">
        <v>2016</v>
      </c>
      <c r="AD371" s="110">
        <v>709.63</v>
      </c>
      <c r="AE371" s="110">
        <v>1.3</v>
      </c>
      <c r="AF371" s="111">
        <v>200751</v>
      </c>
      <c r="AG371" s="111">
        <v>23875</v>
      </c>
      <c r="AH371" s="295"/>
      <c r="AI371" s="296"/>
      <c r="AJ371" s="79"/>
      <c r="AV371" s="79"/>
      <c r="AY371" s="79"/>
      <c r="AZ371" s="81"/>
    </row>
    <row r="372" spans="1:52" ht="15" x14ac:dyDescent="0.25">
      <c r="A372" s="112">
        <f t="shared" si="5"/>
        <v>367</v>
      </c>
      <c r="B372" s="113" t="s">
        <v>1361</v>
      </c>
      <c r="C372" s="112" t="s">
        <v>525</v>
      </c>
      <c r="D372" s="114" t="s">
        <v>914</v>
      </c>
      <c r="E372" s="115">
        <v>1644</v>
      </c>
      <c r="F372" s="116">
        <v>0</v>
      </c>
      <c r="G372" s="112" t="s">
        <v>963</v>
      </c>
      <c r="H372" s="115">
        <v>8.5</v>
      </c>
      <c r="I372" s="117">
        <v>6.26</v>
      </c>
      <c r="J372" s="118">
        <v>180000</v>
      </c>
      <c r="K372" s="119" t="s">
        <v>970</v>
      </c>
      <c r="L372" s="118">
        <v>20500</v>
      </c>
      <c r="M372" s="118">
        <v>0</v>
      </c>
      <c r="N372" s="118">
        <v>0</v>
      </c>
      <c r="O372" s="118">
        <v>38200</v>
      </c>
      <c r="P372" s="118">
        <v>238700</v>
      </c>
      <c r="Q372" s="116" t="s">
        <v>1358</v>
      </c>
      <c r="R372" s="118">
        <v>223140.88</v>
      </c>
      <c r="S372" s="120">
        <v>49949</v>
      </c>
      <c r="T372" s="84"/>
      <c r="U372" s="106"/>
      <c r="V372" s="107">
        <v>45566</v>
      </c>
      <c r="W372" s="108">
        <v>2037</v>
      </c>
      <c r="X372" s="108">
        <v>2046</v>
      </c>
      <c r="Y372" s="108">
        <v>480829</v>
      </c>
      <c r="Z372" s="109" t="s">
        <v>991</v>
      </c>
      <c r="AA372" s="108" t="s">
        <v>1323</v>
      </c>
      <c r="AB372" s="108" t="s">
        <v>979</v>
      </c>
      <c r="AC372" s="108">
        <v>2016</v>
      </c>
      <c r="AD372" s="110">
        <v>707.74</v>
      </c>
      <c r="AE372" s="110">
        <v>1.9</v>
      </c>
      <c r="AF372" s="111">
        <v>200751</v>
      </c>
      <c r="AG372" s="111">
        <v>2387.5</v>
      </c>
      <c r="AH372" s="295"/>
      <c r="AI372" s="296"/>
      <c r="AJ372" s="79"/>
      <c r="AK372" s="79"/>
      <c r="AL372" s="79"/>
      <c r="AM372" s="79"/>
      <c r="AV372" s="79"/>
      <c r="AY372" s="79"/>
      <c r="AZ372" s="81"/>
    </row>
    <row r="373" spans="1:52" ht="21" x14ac:dyDescent="0.25">
      <c r="A373" s="112">
        <f t="shared" si="5"/>
        <v>368</v>
      </c>
      <c r="B373" s="113" t="s">
        <v>1361</v>
      </c>
      <c r="C373" s="112" t="s">
        <v>526</v>
      </c>
      <c r="D373" s="114" t="s">
        <v>588</v>
      </c>
      <c r="E373" s="115">
        <v>990</v>
      </c>
      <c r="F373" s="116">
        <v>0</v>
      </c>
      <c r="G373" s="112" t="s">
        <v>967</v>
      </c>
      <c r="H373" s="115">
        <v>8.5</v>
      </c>
      <c r="I373" s="117">
        <v>1.5</v>
      </c>
      <c r="J373" s="118">
        <v>76800</v>
      </c>
      <c r="K373" s="119" t="s">
        <v>975</v>
      </c>
      <c r="L373" s="118">
        <v>14500</v>
      </c>
      <c r="M373" s="118">
        <v>0</v>
      </c>
      <c r="N373" s="118">
        <v>0</v>
      </c>
      <c r="O373" s="118">
        <v>40700</v>
      </c>
      <c r="P373" s="118">
        <v>132000</v>
      </c>
      <c r="Q373" s="116" t="s">
        <v>1358</v>
      </c>
      <c r="R373" s="118">
        <v>123395.88</v>
      </c>
      <c r="S373" s="120">
        <v>75727</v>
      </c>
      <c r="T373" s="84"/>
      <c r="U373" s="106"/>
      <c r="V373" s="107">
        <v>74996.5</v>
      </c>
      <c r="W373" s="108">
        <v>2108</v>
      </c>
      <c r="X373" s="108">
        <v>2117</v>
      </c>
      <c r="Y373" s="108">
        <v>481523</v>
      </c>
      <c r="Z373" s="109" t="s">
        <v>991</v>
      </c>
      <c r="AA373" s="108" t="s">
        <v>1312</v>
      </c>
      <c r="AB373" s="108" t="s">
        <v>979</v>
      </c>
      <c r="AC373" s="108">
        <v>2016</v>
      </c>
      <c r="AD373" s="110">
        <v>990</v>
      </c>
      <c r="AE373" s="110">
        <v>0</v>
      </c>
      <c r="AF373" s="111">
        <v>188102</v>
      </c>
      <c r="AG373" s="111">
        <v>2387.5</v>
      </c>
      <c r="AH373" s="295"/>
      <c r="AI373" s="296"/>
      <c r="AJ373" s="79"/>
      <c r="AK373" s="79"/>
      <c r="AL373" s="79"/>
      <c r="AM373" s="79"/>
      <c r="AV373" s="79"/>
      <c r="AY373" s="79"/>
      <c r="AZ373" s="81"/>
    </row>
    <row r="374" spans="1:52" ht="15" x14ac:dyDescent="0.25">
      <c r="A374" s="112">
        <f t="shared" si="5"/>
        <v>369</v>
      </c>
      <c r="B374" s="113" t="s">
        <v>1361</v>
      </c>
      <c r="C374" s="112" t="s">
        <v>527</v>
      </c>
      <c r="D374" s="114" t="s">
        <v>915</v>
      </c>
      <c r="E374" s="115">
        <v>1633</v>
      </c>
      <c r="F374" s="116">
        <v>0</v>
      </c>
      <c r="G374" s="112" t="s">
        <v>963</v>
      </c>
      <c r="H374" s="115">
        <v>8.5</v>
      </c>
      <c r="I374" s="117">
        <v>6.04</v>
      </c>
      <c r="J374" s="118">
        <v>176600</v>
      </c>
      <c r="K374" s="119" t="s">
        <v>970</v>
      </c>
      <c r="L374" s="118">
        <v>20500</v>
      </c>
      <c r="M374" s="118">
        <v>0</v>
      </c>
      <c r="N374" s="118">
        <v>0</v>
      </c>
      <c r="O374" s="118">
        <v>48200</v>
      </c>
      <c r="P374" s="118">
        <v>245300</v>
      </c>
      <c r="Q374" s="116" t="s">
        <v>1358</v>
      </c>
      <c r="R374" s="118">
        <v>229310.67</v>
      </c>
      <c r="S374" s="120">
        <v>52997</v>
      </c>
      <c r="T374" s="84"/>
      <c r="U374" s="106"/>
      <c r="V374" s="107">
        <v>48614</v>
      </c>
      <c r="W374" s="108">
        <v>2046</v>
      </c>
      <c r="X374" s="108">
        <v>2055</v>
      </c>
      <c r="Y374" s="108">
        <v>480249</v>
      </c>
      <c r="Z374" s="109" t="s">
        <v>991</v>
      </c>
      <c r="AA374" s="108" t="s">
        <v>1324</v>
      </c>
      <c r="AB374" s="108" t="s">
        <v>979</v>
      </c>
      <c r="AC374" s="108">
        <v>2016</v>
      </c>
      <c r="AD374" s="110">
        <v>710.79</v>
      </c>
      <c r="AE374" s="110">
        <v>2</v>
      </c>
      <c r="AF374" s="111">
        <v>200751</v>
      </c>
      <c r="AG374" s="111">
        <v>2387.5</v>
      </c>
      <c r="AH374" s="295"/>
      <c r="AI374" s="296"/>
      <c r="AJ374" s="79"/>
      <c r="AK374" s="79"/>
      <c r="AL374" s="79"/>
      <c r="AM374" s="79"/>
      <c r="AV374" s="79"/>
      <c r="AY374" s="79"/>
      <c r="AZ374" s="81"/>
    </row>
    <row r="375" spans="1:52" ht="15" x14ac:dyDescent="0.25">
      <c r="A375" s="112">
        <f t="shared" si="5"/>
        <v>370</v>
      </c>
      <c r="B375" s="113" t="s">
        <v>1361</v>
      </c>
      <c r="C375" s="112" t="s">
        <v>528</v>
      </c>
      <c r="D375" s="114" t="s">
        <v>916</v>
      </c>
      <c r="E375" s="115">
        <v>1693</v>
      </c>
      <c r="F375" s="116">
        <v>0</v>
      </c>
      <c r="G375" s="112" t="s">
        <v>963</v>
      </c>
      <c r="H375" s="115">
        <v>8.5</v>
      </c>
      <c r="I375" s="117">
        <v>6.1899999999999995</v>
      </c>
      <c r="J375" s="118">
        <v>178600</v>
      </c>
      <c r="K375" s="119" t="s">
        <v>970</v>
      </c>
      <c r="L375" s="118">
        <v>5500</v>
      </c>
      <c r="M375" s="118" t="s">
        <v>989</v>
      </c>
      <c r="N375" s="118" t="s">
        <v>989</v>
      </c>
      <c r="O375" s="118" t="s">
        <v>989</v>
      </c>
      <c r="P375" s="118">
        <v>184100</v>
      </c>
      <c r="Q375" s="116" t="s">
        <v>1358</v>
      </c>
      <c r="R375" s="118">
        <v>172099.85</v>
      </c>
      <c r="S375" s="120">
        <v>51108</v>
      </c>
      <c r="T375" s="84"/>
      <c r="U375" s="106"/>
      <c r="V375" s="107">
        <v>46725</v>
      </c>
      <c r="W375" s="108">
        <v>2040</v>
      </c>
      <c r="X375" s="108"/>
      <c r="Y375" s="108">
        <v>480250</v>
      </c>
      <c r="Z375" s="109" t="s">
        <v>991</v>
      </c>
      <c r="AA375" s="108" t="s">
        <v>1324</v>
      </c>
      <c r="AB375" s="108" t="s">
        <v>979</v>
      </c>
      <c r="AC375" s="108">
        <v>2016</v>
      </c>
      <c r="AD375" s="110">
        <v>710.87</v>
      </c>
      <c r="AE375" s="110">
        <v>1.3</v>
      </c>
      <c r="AF375" s="111">
        <v>200751</v>
      </c>
      <c r="AG375" s="111">
        <v>2387.5</v>
      </c>
      <c r="AH375" s="295"/>
      <c r="AI375" s="296"/>
      <c r="AJ375" s="79"/>
      <c r="AV375" s="79"/>
      <c r="AY375" s="79"/>
      <c r="AZ375" s="81"/>
    </row>
    <row r="376" spans="1:52" ht="15" x14ac:dyDescent="0.25">
      <c r="A376" s="112">
        <f t="shared" si="5"/>
        <v>371</v>
      </c>
      <c r="B376" s="113" t="s">
        <v>1361</v>
      </c>
      <c r="C376" s="112" t="s">
        <v>529</v>
      </c>
      <c r="D376" s="114" t="s">
        <v>917</v>
      </c>
      <c r="E376" s="115">
        <v>1656</v>
      </c>
      <c r="F376" s="116">
        <v>0</v>
      </c>
      <c r="G376" s="112" t="s">
        <v>963</v>
      </c>
      <c r="H376" s="115">
        <v>8.5</v>
      </c>
      <c r="I376" s="117">
        <v>6.09</v>
      </c>
      <c r="J376" s="118">
        <v>176700</v>
      </c>
      <c r="K376" s="119" t="s">
        <v>970</v>
      </c>
      <c r="L376" s="118">
        <v>5500</v>
      </c>
      <c r="M376" s="118" t="s">
        <v>989</v>
      </c>
      <c r="N376" s="118" t="s">
        <v>989</v>
      </c>
      <c r="O376" s="118" t="s">
        <v>989</v>
      </c>
      <c r="P376" s="118">
        <v>182200</v>
      </c>
      <c r="Q376" s="116" t="s">
        <v>1358</v>
      </c>
      <c r="R376" s="118">
        <v>170323.7</v>
      </c>
      <c r="S376" s="120">
        <v>51084</v>
      </c>
      <c r="T376" s="84"/>
      <c r="U376" s="106"/>
      <c r="V376" s="107">
        <v>46701</v>
      </c>
      <c r="W376" s="108">
        <v>2040</v>
      </c>
      <c r="X376" s="108"/>
      <c r="Y376" s="108">
        <v>480251</v>
      </c>
      <c r="Z376" s="109" t="s">
        <v>991</v>
      </c>
      <c r="AA376" s="108" t="s">
        <v>1324</v>
      </c>
      <c r="AB376" s="108" t="s">
        <v>979</v>
      </c>
      <c r="AC376" s="108">
        <v>2016</v>
      </c>
      <c r="AD376" s="110">
        <v>707.89</v>
      </c>
      <c r="AE376" s="110">
        <v>1.4</v>
      </c>
      <c r="AF376" s="111">
        <v>200751</v>
      </c>
      <c r="AG376" s="111">
        <v>2387.5</v>
      </c>
      <c r="AH376" s="295"/>
      <c r="AI376" s="296"/>
      <c r="AJ376" s="79"/>
      <c r="AV376" s="79"/>
      <c r="AY376" s="79"/>
      <c r="AZ376" s="81"/>
    </row>
    <row r="377" spans="1:52" ht="15" x14ac:dyDescent="0.25">
      <c r="A377" s="112">
        <f t="shared" si="5"/>
        <v>372</v>
      </c>
      <c r="B377" s="113" t="s">
        <v>1361</v>
      </c>
      <c r="C377" s="112" t="s">
        <v>530</v>
      </c>
      <c r="D377" s="114" t="s">
        <v>918</v>
      </c>
      <c r="E377" s="115">
        <v>1615</v>
      </c>
      <c r="F377" s="116">
        <v>0</v>
      </c>
      <c r="G377" s="112" t="s">
        <v>963</v>
      </c>
      <c r="H377" s="115">
        <v>8.5</v>
      </c>
      <c r="I377" s="117">
        <v>2.2799999999999998</v>
      </c>
      <c r="J377" s="118">
        <v>37900</v>
      </c>
      <c r="K377" s="119" t="s">
        <v>970</v>
      </c>
      <c r="L377" s="118">
        <v>5500</v>
      </c>
      <c r="M377" s="118" t="s">
        <v>989</v>
      </c>
      <c r="N377" s="118" t="s">
        <v>989</v>
      </c>
      <c r="O377" s="118" t="s">
        <v>989</v>
      </c>
      <c r="P377" s="118">
        <v>43400</v>
      </c>
      <c r="Q377" s="116" t="s">
        <v>1358</v>
      </c>
      <c r="R377" s="118">
        <v>40571.07</v>
      </c>
      <c r="S377" s="120">
        <v>50587</v>
      </c>
      <c r="T377" s="84"/>
      <c r="U377" s="106"/>
      <c r="V377" s="107">
        <v>46204</v>
      </c>
      <c r="W377" s="108">
        <v>2039</v>
      </c>
      <c r="X377" s="108"/>
      <c r="Y377" s="108">
        <v>480252</v>
      </c>
      <c r="Z377" s="109" t="s">
        <v>991</v>
      </c>
      <c r="AA377" s="108" t="s">
        <v>1324</v>
      </c>
      <c r="AB377" s="108" t="s">
        <v>979</v>
      </c>
      <c r="AC377" s="108">
        <v>2016</v>
      </c>
      <c r="AD377" s="110">
        <v>713.39</v>
      </c>
      <c r="AE377" s="110">
        <v>1.2</v>
      </c>
      <c r="AF377" s="111">
        <v>43314</v>
      </c>
      <c r="AG377" s="111">
        <v>2387.5</v>
      </c>
      <c r="AH377" s="295"/>
      <c r="AI377" s="296"/>
      <c r="AJ377" s="79"/>
      <c r="AV377" s="79"/>
      <c r="AY377" s="79"/>
      <c r="AZ377" s="81"/>
    </row>
    <row r="378" spans="1:52" ht="15" x14ac:dyDescent="0.25">
      <c r="A378" s="112">
        <f t="shared" si="5"/>
        <v>373</v>
      </c>
      <c r="B378" s="113" t="s">
        <v>1361</v>
      </c>
      <c r="C378" s="112" t="s">
        <v>531</v>
      </c>
      <c r="D378" s="114" t="s">
        <v>919</v>
      </c>
      <c r="E378" s="115">
        <v>949</v>
      </c>
      <c r="F378" s="116"/>
      <c r="G378" s="112"/>
      <c r="H378" s="115">
        <v>32.5</v>
      </c>
      <c r="I378" s="117">
        <v>1.39</v>
      </c>
      <c r="J378" s="118">
        <v>26200</v>
      </c>
      <c r="K378" s="119" t="s">
        <v>973</v>
      </c>
      <c r="L378" s="118">
        <v>14500</v>
      </c>
      <c r="M378" s="118">
        <v>17700</v>
      </c>
      <c r="N378" s="118">
        <v>0</v>
      </c>
      <c r="O378" s="118">
        <v>37500</v>
      </c>
      <c r="P378" s="118">
        <v>95900</v>
      </c>
      <c r="Q378" s="116" t="s">
        <v>1358</v>
      </c>
      <c r="R378" s="118">
        <v>89648.97</v>
      </c>
      <c r="S378" s="120">
        <v>50668</v>
      </c>
      <c r="T378" s="84"/>
      <c r="U378" s="106"/>
      <c r="V378" s="107">
        <v>46285</v>
      </c>
      <c r="W378" s="108">
        <v>2039</v>
      </c>
      <c r="X378" s="108">
        <v>2048</v>
      </c>
      <c r="Y378" s="108">
        <v>154162</v>
      </c>
      <c r="Z378" s="109" t="s">
        <v>991</v>
      </c>
      <c r="AA378" s="108" t="s">
        <v>1325</v>
      </c>
      <c r="AB378" s="108" t="s">
        <v>979</v>
      </c>
      <c r="AC378" s="108">
        <v>1992</v>
      </c>
      <c r="AD378" s="110">
        <v>949</v>
      </c>
      <c r="AE378" s="110">
        <v>2.2000000000000002</v>
      </c>
      <c r="AF378" s="111">
        <v>30665</v>
      </c>
      <c r="AG378" s="111">
        <v>23875</v>
      </c>
      <c r="AH378" s="295"/>
      <c r="AI378" s="296"/>
      <c r="AJ378" s="79"/>
      <c r="AK378" s="79"/>
      <c r="AL378" s="79"/>
      <c r="AM378" s="79"/>
      <c r="AV378" s="79"/>
      <c r="AY378" s="79"/>
      <c r="AZ378" s="81"/>
    </row>
    <row r="379" spans="1:52" ht="21" x14ac:dyDescent="0.25">
      <c r="A379" s="112">
        <f t="shared" si="5"/>
        <v>374</v>
      </c>
      <c r="B379" s="113" t="s">
        <v>1361</v>
      </c>
      <c r="C379" s="112" t="s">
        <v>532</v>
      </c>
      <c r="D379" s="114" t="s">
        <v>920</v>
      </c>
      <c r="E379" s="115">
        <v>1525</v>
      </c>
      <c r="F379" s="116">
        <v>0</v>
      </c>
      <c r="G379" s="112" t="s">
        <v>963</v>
      </c>
      <c r="H379" s="115">
        <v>8.4</v>
      </c>
      <c r="I379" s="117">
        <v>5.37</v>
      </c>
      <c r="J379" s="118">
        <v>166900</v>
      </c>
      <c r="K379" s="119" t="s">
        <v>970</v>
      </c>
      <c r="L379" s="118">
        <v>5500</v>
      </c>
      <c r="M379" s="118" t="s">
        <v>989</v>
      </c>
      <c r="N379" s="118" t="s">
        <v>989</v>
      </c>
      <c r="O379" s="118" t="s">
        <v>989</v>
      </c>
      <c r="P379" s="118">
        <v>172400</v>
      </c>
      <c r="Q379" s="116" t="s">
        <v>1358</v>
      </c>
      <c r="R379" s="118">
        <v>161162.49</v>
      </c>
      <c r="S379" s="120">
        <v>48365</v>
      </c>
      <c r="T379" s="84"/>
      <c r="U379" s="106">
        <v>2032</v>
      </c>
      <c r="V379" s="107">
        <v>43982</v>
      </c>
      <c r="W379" s="108">
        <v>2033</v>
      </c>
      <c r="X379" s="108"/>
      <c r="Y379" s="108">
        <v>480824</v>
      </c>
      <c r="Z379" s="109" t="s">
        <v>991</v>
      </c>
      <c r="AA379" s="108" t="s">
        <v>1323</v>
      </c>
      <c r="AB379" s="108" t="s">
        <v>979</v>
      </c>
      <c r="AC379" s="108">
        <v>2017</v>
      </c>
      <c r="AD379" s="110">
        <v>705.72</v>
      </c>
      <c r="AE379" s="110"/>
      <c r="AF379" s="111">
        <v>200751</v>
      </c>
      <c r="AG379" s="111">
        <v>2387.5</v>
      </c>
      <c r="AH379" s="295"/>
      <c r="AI379" s="296"/>
      <c r="AJ379" s="79"/>
      <c r="AV379" s="79"/>
      <c r="AY379" s="79"/>
      <c r="AZ379" s="81"/>
    </row>
    <row r="380" spans="1:52" ht="21" x14ac:dyDescent="0.25">
      <c r="A380" s="112">
        <f t="shared" si="5"/>
        <v>375</v>
      </c>
      <c r="B380" s="113" t="s">
        <v>1361</v>
      </c>
      <c r="C380" s="112" t="s">
        <v>533</v>
      </c>
      <c r="D380" s="114" t="s">
        <v>921</v>
      </c>
      <c r="E380" s="115">
        <v>1497</v>
      </c>
      <c r="F380" s="116">
        <v>0</v>
      </c>
      <c r="G380" s="112" t="s">
        <v>963</v>
      </c>
      <c r="H380" s="115">
        <v>8.4</v>
      </c>
      <c r="I380" s="117">
        <v>5.34</v>
      </c>
      <c r="J380" s="118">
        <v>166800</v>
      </c>
      <c r="K380" s="119" t="s">
        <v>970</v>
      </c>
      <c r="L380" s="118">
        <v>5500</v>
      </c>
      <c r="M380" s="118" t="s">
        <v>989</v>
      </c>
      <c r="N380" s="118" t="s">
        <v>989</v>
      </c>
      <c r="O380" s="118" t="s">
        <v>989</v>
      </c>
      <c r="P380" s="118">
        <v>172300</v>
      </c>
      <c r="Q380" s="116" t="s">
        <v>1358</v>
      </c>
      <c r="R380" s="118">
        <v>161069.01</v>
      </c>
      <c r="S380" s="120">
        <v>48365</v>
      </c>
      <c r="T380" s="84"/>
      <c r="U380" s="106">
        <v>2032</v>
      </c>
      <c r="V380" s="107">
        <v>43982</v>
      </c>
      <c r="W380" s="108">
        <v>2033</v>
      </c>
      <c r="X380" s="108"/>
      <c r="Y380" s="108">
        <v>480830</v>
      </c>
      <c r="Z380" s="109" t="s">
        <v>991</v>
      </c>
      <c r="AA380" s="108" t="s">
        <v>1323</v>
      </c>
      <c r="AB380" s="108" t="s">
        <v>979</v>
      </c>
      <c r="AC380" s="108">
        <v>2017</v>
      </c>
      <c r="AD380" s="110">
        <v>707.01</v>
      </c>
      <c r="AE380" s="110"/>
      <c r="AF380" s="111">
        <v>200751</v>
      </c>
      <c r="AG380" s="111">
        <v>2387.5</v>
      </c>
      <c r="AH380" s="295"/>
      <c r="AI380" s="296"/>
      <c r="AJ380" s="79"/>
      <c r="AV380" s="79"/>
      <c r="AY380" s="79"/>
      <c r="AZ380" s="81"/>
    </row>
    <row r="381" spans="1:52" ht="15" x14ac:dyDescent="0.25">
      <c r="A381" s="112">
        <f t="shared" si="5"/>
        <v>376</v>
      </c>
      <c r="B381" s="113" t="s">
        <v>1361</v>
      </c>
      <c r="C381" s="112" t="s">
        <v>534</v>
      </c>
      <c r="D381" s="114" t="s">
        <v>922</v>
      </c>
      <c r="E381" s="115">
        <v>1708</v>
      </c>
      <c r="F381" s="116">
        <v>0</v>
      </c>
      <c r="G381" s="112" t="s">
        <v>963</v>
      </c>
      <c r="H381" s="115">
        <v>8.4</v>
      </c>
      <c r="I381" s="117">
        <v>2.48</v>
      </c>
      <c r="J381" s="118">
        <v>40900</v>
      </c>
      <c r="K381" s="119" t="s">
        <v>970</v>
      </c>
      <c r="L381" s="118">
        <v>5500</v>
      </c>
      <c r="M381" s="118" t="s">
        <v>989</v>
      </c>
      <c r="N381" s="118" t="s">
        <v>989</v>
      </c>
      <c r="O381" s="118" t="s">
        <v>989</v>
      </c>
      <c r="P381" s="118">
        <v>46400</v>
      </c>
      <c r="Q381" s="116" t="s">
        <v>1358</v>
      </c>
      <c r="R381" s="118">
        <v>43375.519999999997</v>
      </c>
      <c r="S381" s="120">
        <v>49970</v>
      </c>
      <c r="T381" s="84"/>
      <c r="U381" s="106"/>
      <c r="V381" s="107">
        <v>45587</v>
      </c>
      <c r="W381" s="108">
        <v>2037</v>
      </c>
      <c r="X381" s="108"/>
      <c r="Y381" s="108">
        <v>480822</v>
      </c>
      <c r="Z381" s="109" t="s">
        <v>991</v>
      </c>
      <c r="AA381" s="108" t="s">
        <v>1313</v>
      </c>
      <c r="AB381" s="108" t="s">
        <v>979</v>
      </c>
      <c r="AC381" s="108">
        <v>2017</v>
      </c>
      <c r="AD381" s="110">
        <v>705.18</v>
      </c>
      <c r="AE381" s="110">
        <v>1.4</v>
      </c>
      <c r="AF381" s="111">
        <v>43314</v>
      </c>
      <c r="AG381" s="111">
        <v>2387.5</v>
      </c>
      <c r="AH381" s="295"/>
      <c r="AI381" s="296"/>
      <c r="AJ381" s="79"/>
      <c r="AV381" s="79"/>
      <c r="AY381" s="79"/>
      <c r="AZ381" s="81"/>
    </row>
    <row r="382" spans="1:52" ht="15" x14ac:dyDescent="0.25">
      <c r="A382" s="112">
        <f t="shared" si="5"/>
        <v>377</v>
      </c>
      <c r="B382" s="113" t="s">
        <v>1361</v>
      </c>
      <c r="C382" s="112" t="s">
        <v>535</v>
      </c>
      <c r="D382" s="114" t="s">
        <v>923</v>
      </c>
      <c r="E382" s="115">
        <v>1640</v>
      </c>
      <c r="F382" s="116">
        <v>0</v>
      </c>
      <c r="G382" s="112" t="s">
        <v>963</v>
      </c>
      <c r="H382" s="115">
        <v>8.4</v>
      </c>
      <c r="I382" s="117">
        <v>2.33</v>
      </c>
      <c r="J382" s="118">
        <v>37900</v>
      </c>
      <c r="K382" s="119" t="s">
        <v>970</v>
      </c>
      <c r="L382" s="118">
        <v>5500</v>
      </c>
      <c r="M382" s="118" t="s">
        <v>989</v>
      </c>
      <c r="N382" s="118" t="s">
        <v>989</v>
      </c>
      <c r="O382" s="118" t="s">
        <v>989</v>
      </c>
      <c r="P382" s="118">
        <v>43400</v>
      </c>
      <c r="Q382" s="116" t="s">
        <v>1358</v>
      </c>
      <c r="R382" s="118">
        <v>40571.07</v>
      </c>
      <c r="S382" s="120">
        <v>49970</v>
      </c>
      <c r="T382" s="84"/>
      <c r="U382" s="106"/>
      <c r="V382" s="107">
        <v>45587</v>
      </c>
      <c r="W382" s="108">
        <v>2037</v>
      </c>
      <c r="X382" s="108"/>
      <c r="Y382" s="108">
        <v>480825</v>
      </c>
      <c r="Z382" s="109" t="s">
        <v>991</v>
      </c>
      <c r="AA382" s="108" t="s">
        <v>1326</v>
      </c>
      <c r="AB382" s="108" t="s">
        <v>979</v>
      </c>
      <c r="AC382" s="108">
        <v>2017</v>
      </c>
      <c r="AD382" s="110">
        <v>702.16</v>
      </c>
      <c r="AE382" s="110">
        <v>2.4</v>
      </c>
      <c r="AF382" s="111">
        <v>43314</v>
      </c>
      <c r="AG382" s="111">
        <v>2387.5</v>
      </c>
      <c r="AH382" s="295"/>
      <c r="AI382" s="296"/>
      <c r="AJ382" s="79"/>
      <c r="AV382" s="79"/>
      <c r="AY382" s="79"/>
      <c r="AZ382" s="81"/>
    </row>
    <row r="383" spans="1:52" ht="21" x14ac:dyDescent="0.25">
      <c r="A383" s="112">
        <f t="shared" si="5"/>
        <v>378</v>
      </c>
      <c r="B383" s="113" t="s">
        <v>1361</v>
      </c>
      <c r="C383" s="112" t="s">
        <v>536</v>
      </c>
      <c r="D383" s="114" t="s">
        <v>924</v>
      </c>
      <c r="E383" s="115">
        <v>1850</v>
      </c>
      <c r="F383" s="116">
        <v>0</v>
      </c>
      <c r="G383" s="112"/>
      <c r="H383" s="115">
        <v>14.5</v>
      </c>
      <c r="I383" s="117">
        <v>1.84</v>
      </c>
      <c r="J383" s="118">
        <v>42000</v>
      </c>
      <c r="K383" s="119" t="s">
        <v>974</v>
      </c>
      <c r="L383" s="118">
        <v>20500</v>
      </c>
      <c r="M383" s="118">
        <v>7700</v>
      </c>
      <c r="N383" s="118">
        <v>0</v>
      </c>
      <c r="O383" s="118">
        <v>30800</v>
      </c>
      <c r="P383" s="118">
        <v>101000</v>
      </c>
      <c r="Q383" s="116" t="s">
        <v>1358</v>
      </c>
      <c r="R383" s="118">
        <v>94416.54</v>
      </c>
      <c r="S383" s="120">
        <v>47999</v>
      </c>
      <c r="T383" s="84"/>
      <c r="U383" s="106">
        <v>2031</v>
      </c>
      <c r="V383" s="107">
        <v>43616</v>
      </c>
      <c r="W383" s="108">
        <v>2032</v>
      </c>
      <c r="X383" s="108">
        <v>2041</v>
      </c>
      <c r="Y383" s="108">
        <v>426214</v>
      </c>
      <c r="Z383" s="109" t="s">
        <v>991</v>
      </c>
      <c r="AA383" s="108" t="s">
        <v>1327</v>
      </c>
      <c r="AB383" s="108" t="s">
        <v>979</v>
      </c>
      <c r="AC383" s="108">
        <v>2010</v>
      </c>
      <c r="AD383" s="110">
        <v>703.57</v>
      </c>
      <c r="AE383" s="110"/>
      <c r="AF383" s="111">
        <v>43314</v>
      </c>
      <c r="AG383" s="111">
        <v>23875</v>
      </c>
      <c r="AH383" s="295"/>
      <c r="AI383" s="296"/>
      <c r="AJ383" s="79"/>
      <c r="AK383" s="79"/>
      <c r="AL383" s="79"/>
      <c r="AM383" s="79"/>
      <c r="AV383" s="79"/>
      <c r="AY383" s="79"/>
      <c r="AZ383" s="81"/>
    </row>
    <row r="384" spans="1:52" ht="15" x14ac:dyDescent="0.25">
      <c r="A384" s="112">
        <f t="shared" si="5"/>
        <v>379</v>
      </c>
      <c r="B384" s="113" t="s">
        <v>1361</v>
      </c>
      <c r="C384" s="112" t="s">
        <v>537</v>
      </c>
      <c r="D384" s="114" t="s">
        <v>925</v>
      </c>
      <c r="E384" s="115">
        <v>1622</v>
      </c>
      <c r="F384" s="116">
        <v>0</v>
      </c>
      <c r="G384" s="112" t="s">
        <v>963</v>
      </c>
      <c r="H384" s="115">
        <v>8.4</v>
      </c>
      <c r="I384" s="117">
        <v>5.3599999999999994</v>
      </c>
      <c r="J384" s="118">
        <v>166900</v>
      </c>
      <c r="K384" s="119" t="s">
        <v>970</v>
      </c>
      <c r="L384" s="118">
        <v>5500</v>
      </c>
      <c r="M384" s="118" t="s">
        <v>989</v>
      </c>
      <c r="N384" s="118" t="s">
        <v>989</v>
      </c>
      <c r="O384" s="118" t="s">
        <v>989</v>
      </c>
      <c r="P384" s="118">
        <v>172400</v>
      </c>
      <c r="Q384" s="116" t="s">
        <v>1358</v>
      </c>
      <c r="R384" s="118">
        <v>161162.49</v>
      </c>
      <c r="S384" s="120">
        <v>49969</v>
      </c>
      <c r="T384" s="84"/>
      <c r="U384" s="106"/>
      <c r="V384" s="107">
        <v>45586</v>
      </c>
      <c r="W384" s="108">
        <v>2037</v>
      </c>
      <c r="X384" s="108"/>
      <c r="Y384" s="108">
        <v>480819</v>
      </c>
      <c r="Z384" s="109" t="s">
        <v>991</v>
      </c>
      <c r="AA384" s="108" t="s">
        <v>1326</v>
      </c>
      <c r="AB384" s="108" t="s">
        <v>979</v>
      </c>
      <c r="AC384" s="108">
        <v>2017</v>
      </c>
      <c r="AD384" s="110">
        <v>704.07</v>
      </c>
      <c r="AE384" s="110">
        <v>1.1000000000000001</v>
      </c>
      <c r="AF384" s="111">
        <v>200751</v>
      </c>
      <c r="AG384" s="111">
        <v>23875</v>
      </c>
      <c r="AH384" s="295"/>
      <c r="AI384" s="296"/>
      <c r="AJ384" s="79"/>
      <c r="AV384" s="79"/>
      <c r="AY384" s="79"/>
      <c r="AZ384" s="81"/>
    </row>
    <row r="385" spans="1:52" ht="15" x14ac:dyDescent="0.25">
      <c r="A385" s="112">
        <f t="shared" si="5"/>
        <v>380</v>
      </c>
      <c r="B385" s="113" t="s">
        <v>1361</v>
      </c>
      <c r="C385" s="112" t="s">
        <v>538</v>
      </c>
      <c r="D385" s="114" t="s">
        <v>926</v>
      </c>
      <c r="E385" s="115">
        <v>1669</v>
      </c>
      <c r="F385" s="116">
        <v>0</v>
      </c>
      <c r="G385" s="112" t="s">
        <v>963</v>
      </c>
      <c r="H385" s="115">
        <v>8.4</v>
      </c>
      <c r="I385" s="117">
        <v>5.42</v>
      </c>
      <c r="J385" s="118">
        <v>168400</v>
      </c>
      <c r="K385" s="119" t="s">
        <v>970</v>
      </c>
      <c r="L385" s="118">
        <v>5500</v>
      </c>
      <c r="M385" s="118" t="s">
        <v>989</v>
      </c>
      <c r="N385" s="118" t="s">
        <v>989</v>
      </c>
      <c r="O385" s="118" t="s">
        <v>989</v>
      </c>
      <c r="P385" s="118">
        <v>173900</v>
      </c>
      <c r="Q385" s="116" t="s">
        <v>1358</v>
      </c>
      <c r="R385" s="118">
        <v>162564.72</v>
      </c>
      <c r="S385" s="120">
        <v>49969</v>
      </c>
      <c r="T385" s="84"/>
      <c r="U385" s="106"/>
      <c r="V385" s="107">
        <v>45586</v>
      </c>
      <c r="W385" s="108">
        <v>2037</v>
      </c>
      <c r="X385" s="108"/>
      <c r="Y385" s="108">
        <v>480826</v>
      </c>
      <c r="Z385" s="109" t="s">
        <v>991</v>
      </c>
      <c r="AA385" s="108" t="s">
        <v>1326</v>
      </c>
      <c r="AB385" s="108" t="s">
        <v>979</v>
      </c>
      <c r="AC385" s="108">
        <v>2017</v>
      </c>
      <c r="AD385" s="110">
        <v>704.41</v>
      </c>
      <c r="AE385" s="110">
        <v>0.74</v>
      </c>
      <c r="AF385" s="111">
        <v>200751</v>
      </c>
      <c r="AG385" s="111">
        <v>2387.5</v>
      </c>
      <c r="AH385" s="295"/>
      <c r="AI385" s="296"/>
      <c r="AJ385" s="79"/>
      <c r="AV385" s="79"/>
      <c r="AY385" s="79"/>
      <c r="AZ385" s="81"/>
    </row>
    <row r="386" spans="1:52" ht="15" x14ac:dyDescent="0.25">
      <c r="A386" s="112">
        <f t="shared" si="5"/>
        <v>381</v>
      </c>
      <c r="B386" s="113" t="s">
        <v>1361</v>
      </c>
      <c r="C386" s="112" t="s">
        <v>539</v>
      </c>
      <c r="D386" s="114" t="s">
        <v>927</v>
      </c>
      <c r="E386" s="115">
        <v>1612</v>
      </c>
      <c r="F386" s="116">
        <v>0</v>
      </c>
      <c r="G386" s="112" t="s">
        <v>963</v>
      </c>
      <c r="H386" s="115">
        <v>8.5</v>
      </c>
      <c r="I386" s="117">
        <v>6.0299999999999994</v>
      </c>
      <c r="J386" s="118">
        <v>176500</v>
      </c>
      <c r="K386" s="119" t="s">
        <v>970</v>
      </c>
      <c r="L386" s="118">
        <v>5500</v>
      </c>
      <c r="M386" s="118" t="s">
        <v>989</v>
      </c>
      <c r="N386" s="118" t="s">
        <v>989</v>
      </c>
      <c r="O386" s="118" t="s">
        <v>989</v>
      </c>
      <c r="P386" s="118">
        <v>182000</v>
      </c>
      <c r="Q386" s="116" t="s">
        <v>1358</v>
      </c>
      <c r="R386" s="118">
        <v>170136.74</v>
      </c>
      <c r="S386" s="120">
        <v>52487</v>
      </c>
      <c r="T386" s="84"/>
      <c r="U386" s="106"/>
      <c r="V386" s="107">
        <v>48104</v>
      </c>
      <c r="W386" s="108">
        <v>2044</v>
      </c>
      <c r="X386" s="108"/>
      <c r="Y386" s="108">
        <v>480253</v>
      </c>
      <c r="Z386" s="109" t="s">
        <v>991</v>
      </c>
      <c r="AA386" s="108" t="s">
        <v>1324</v>
      </c>
      <c r="AB386" s="108" t="s">
        <v>979</v>
      </c>
      <c r="AC386" s="108">
        <v>2016</v>
      </c>
      <c r="AD386" s="110">
        <v>706.73</v>
      </c>
      <c r="AE386" s="110">
        <v>1.7</v>
      </c>
      <c r="AF386" s="111">
        <v>200751</v>
      </c>
      <c r="AG386" s="111">
        <v>2387.5</v>
      </c>
      <c r="AH386" s="295"/>
      <c r="AI386" s="296"/>
      <c r="AJ386" s="79"/>
      <c r="AV386" s="79"/>
      <c r="AY386" s="79"/>
      <c r="AZ386" s="81"/>
    </row>
    <row r="387" spans="1:52" ht="21" x14ac:dyDescent="0.25">
      <c r="A387" s="112">
        <f t="shared" si="5"/>
        <v>382</v>
      </c>
      <c r="B387" s="113" t="s">
        <v>1361</v>
      </c>
      <c r="C387" s="112" t="s">
        <v>540</v>
      </c>
      <c r="D387" s="114" t="s">
        <v>928</v>
      </c>
      <c r="E387" s="115">
        <v>1586</v>
      </c>
      <c r="F387" s="116">
        <v>0</v>
      </c>
      <c r="G387" s="112" t="s">
        <v>963</v>
      </c>
      <c r="H387" s="115">
        <v>8.5</v>
      </c>
      <c r="I387" s="117">
        <v>5.2899999999999991</v>
      </c>
      <c r="J387" s="118">
        <v>164700</v>
      </c>
      <c r="K387" s="119" t="s">
        <v>970</v>
      </c>
      <c r="L387" s="118">
        <v>5500</v>
      </c>
      <c r="M387" s="118" t="s">
        <v>989</v>
      </c>
      <c r="N387" s="118" t="s">
        <v>989</v>
      </c>
      <c r="O387" s="118" t="s">
        <v>989</v>
      </c>
      <c r="P387" s="118">
        <v>170200</v>
      </c>
      <c r="Q387" s="116" t="s">
        <v>1358</v>
      </c>
      <c r="R387" s="118">
        <v>159105.89000000001</v>
      </c>
      <c r="S387" s="120">
        <v>47634</v>
      </c>
      <c r="T387" s="84"/>
      <c r="U387" s="106">
        <v>2030</v>
      </c>
      <c r="V387" s="107">
        <v>43251</v>
      </c>
      <c r="W387" s="108">
        <v>2031</v>
      </c>
      <c r="X387" s="108"/>
      <c r="Y387" s="108">
        <v>480254</v>
      </c>
      <c r="Z387" s="109" t="s">
        <v>991</v>
      </c>
      <c r="AA387" s="108" t="s">
        <v>1324</v>
      </c>
      <c r="AB387" s="108" t="s">
        <v>979</v>
      </c>
      <c r="AC387" s="108">
        <v>2016</v>
      </c>
      <c r="AD387" s="110">
        <v>707.15</v>
      </c>
      <c r="AE387" s="110"/>
      <c r="AF387" s="111">
        <v>200751</v>
      </c>
      <c r="AG387" s="111">
        <v>2387.5</v>
      </c>
      <c r="AH387" s="295"/>
      <c r="AI387" s="296"/>
      <c r="AJ387" s="79"/>
      <c r="AV387" s="79"/>
      <c r="AY387" s="79"/>
      <c r="AZ387" s="81"/>
    </row>
    <row r="388" spans="1:52" ht="21" x14ac:dyDescent="0.25">
      <c r="A388" s="112">
        <f t="shared" si="5"/>
        <v>383</v>
      </c>
      <c r="B388" s="113" t="s">
        <v>1361</v>
      </c>
      <c r="C388" s="112" t="s">
        <v>541</v>
      </c>
      <c r="D388" s="114" t="s">
        <v>929</v>
      </c>
      <c r="E388" s="115">
        <v>1639</v>
      </c>
      <c r="F388" s="116">
        <v>0</v>
      </c>
      <c r="G388" s="112" t="s">
        <v>963</v>
      </c>
      <c r="H388" s="115">
        <v>8.5</v>
      </c>
      <c r="I388" s="117">
        <v>5.33</v>
      </c>
      <c r="J388" s="118">
        <v>166700</v>
      </c>
      <c r="K388" s="119" t="s">
        <v>970</v>
      </c>
      <c r="L388" s="118">
        <v>5500</v>
      </c>
      <c r="M388" s="118" t="s">
        <v>989</v>
      </c>
      <c r="N388" s="118" t="s">
        <v>989</v>
      </c>
      <c r="O388" s="118" t="s">
        <v>989</v>
      </c>
      <c r="P388" s="118">
        <v>172200</v>
      </c>
      <c r="Q388" s="116" t="s">
        <v>1358</v>
      </c>
      <c r="R388" s="118">
        <v>160975.53</v>
      </c>
      <c r="S388" s="120">
        <v>48699</v>
      </c>
      <c r="T388" s="84"/>
      <c r="U388" s="106">
        <v>2033</v>
      </c>
      <c r="V388" s="107">
        <v>44316</v>
      </c>
      <c r="W388" s="108">
        <v>2034</v>
      </c>
      <c r="X388" s="108"/>
      <c r="Y388" s="108">
        <v>480255</v>
      </c>
      <c r="Z388" s="109" t="s">
        <v>991</v>
      </c>
      <c r="AA388" s="108" t="s">
        <v>1324</v>
      </c>
      <c r="AB388" s="108" t="s">
        <v>979</v>
      </c>
      <c r="AC388" s="108">
        <v>2016</v>
      </c>
      <c r="AD388" s="110">
        <v>709.04</v>
      </c>
      <c r="AE388" s="110"/>
      <c r="AF388" s="111">
        <v>200751</v>
      </c>
      <c r="AG388" s="111">
        <v>2387.5</v>
      </c>
      <c r="AH388" s="295"/>
      <c r="AI388" s="296"/>
      <c r="AJ388" s="79"/>
      <c r="AV388" s="79"/>
      <c r="AY388" s="79"/>
      <c r="AZ388" s="81"/>
    </row>
    <row r="389" spans="1:52" ht="21" x14ac:dyDescent="0.25">
      <c r="A389" s="112">
        <f t="shared" si="5"/>
        <v>384</v>
      </c>
      <c r="B389" s="113" t="s">
        <v>1361</v>
      </c>
      <c r="C389" s="112" t="s">
        <v>542</v>
      </c>
      <c r="D389" s="114" t="s">
        <v>930</v>
      </c>
      <c r="E389" s="115">
        <v>1760</v>
      </c>
      <c r="F389" s="116">
        <v>0</v>
      </c>
      <c r="G389" s="112" t="s">
        <v>963</v>
      </c>
      <c r="H389" s="115">
        <v>8.5</v>
      </c>
      <c r="I389" s="117">
        <v>5.4499999999999993</v>
      </c>
      <c r="J389" s="118">
        <v>168600</v>
      </c>
      <c r="K389" s="119" t="s">
        <v>970</v>
      </c>
      <c r="L389" s="118">
        <v>5500</v>
      </c>
      <c r="M389" s="118" t="s">
        <v>989</v>
      </c>
      <c r="N389" s="118" t="s">
        <v>989</v>
      </c>
      <c r="O389" s="118" t="s">
        <v>989</v>
      </c>
      <c r="P389" s="118">
        <v>174100</v>
      </c>
      <c r="Q389" s="116" t="s">
        <v>1358</v>
      </c>
      <c r="R389" s="118">
        <v>162751.67999999999</v>
      </c>
      <c r="S389" s="120">
        <v>47634</v>
      </c>
      <c r="T389" s="84"/>
      <c r="U389" s="106">
        <v>2030</v>
      </c>
      <c r="V389" s="107">
        <v>43251</v>
      </c>
      <c r="W389" s="108">
        <v>2031</v>
      </c>
      <c r="X389" s="108"/>
      <c r="Y389" s="108">
        <v>480256</v>
      </c>
      <c r="Z389" s="109" t="s">
        <v>991</v>
      </c>
      <c r="AA389" s="108" t="s">
        <v>1324</v>
      </c>
      <c r="AB389" s="108" t="s">
        <v>979</v>
      </c>
      <c r="AC389" s="108">
        <v>2016</v>
      </c>
      <c r="AD389" s="110">
        <v>706.28</v>
      </c>
      <c r="AE389" s="110"/>
      <c r="AF389" s="111">
        <v>200751</v>
      </c>
      <c r="AG389" s="111">
        <v>2387.5</v>
      </c>
      <c r="AH389" s="295"/>
      <c r="AI389" s="296"/>
      <c r="AJ389" s="79"/>
      <c r="AV389" s="79"/>
      <c r="AY389" s="79"/>
      <c r="AZ389" s="81"/>
    </row>
    <row r="390" spans="1:52" ht="21" x14ac:dyDescent="0.25">
      <c r="A390" s="112">
        <f t="shared" si="5"/>
        <v>385</v>
      </c>
      <c r="B390" s="113" t="s">
        <v>1361</v>
      </c>
      <c r="C390" s="112" t="s">
        <v>543</v>
      </c>
      <c r="D390" s="114" t="s">
        <v>931</v>
      </c>
      <c r="E390" s="115">
        <v>2454</v>
      </c>
      <c r="F390" s="116">
        <v>0</v>
      </c>
      <c r="G390" s="112"/>
      <c r="H390" s="115">
        <v>7.7</v>
      </c>
      <c r="I390" s="117">
        <v>1.29</v>
      </c>
      <c r="J390" s="118">
        <v>23700</v>
      </c>
      <c r="K390" s="119" t="s">
        <v>976</v>
      </c>
      <c r="L390" s="118">
        <v>14500</v>
      </c>
      <c r="M390" s="118">
        <v>0</v>
      </c>
      <c r="N390" s="118">
        <v>0</v>
      </c>
      <c r="O390" s="118">
        <v>26700</v>
      </c>
      <c r="P390" s="118">
        <v>64900</v>
      </c>
      <c r="Q390" s="116">
        <v>1</v>
      </c>
      <c r="R390" s="118">
        <v>64900</v>
      </c>
      <c r="S390" s="120">
        <v>47391</v>
      </c>
      <c r="T390" s="84"/>
      <c r="U390" s="106" t="s">
        <v>988</v>
      </c>
      <c r="V390" s="107">
        <v>43008</v>
      </c>
      <c r="W390" s="108">
        <v>2030</v>
      </c>
      <c r="X390" s="108">
        <v>2039</v>
      </c>
      <c r="Y390" s="108">
        <v>482779</v>
      </c>
      <c r="Z390" s="109" t="s">
        <v>991</v>
      </c>
      <c r="AA390" s="108" t="s">
        <v>1328</v>
      </c>
      <c r="AB390" s="108" t="s">
        <v>979</v>
      </c>
      <c r="AC390" s="108">
        <v>2017</v>
      </c>
      <c r="AD390" s="110">
        <v>724.42</v>
      </c>
      <c r="AE390" s="110"/>
      <c r="AF390" s="111">
        <v>27923</v>
      </c>
      <c r="AG390" s="111">
        <v>2387.5</v>
      </c>
      <c r="AH390" s="295"/>
      <c r="AI390" s="296"/>
      <c r="AJ390" s="79"/>
      <c r="AK390" s="79"/>
      <c r="AL390" s="79"/>
      <c r="AM390" s="79"/>
      <c r="AV390" s="79"/>
      <c r="AY390" s="79"/>
      <c r="AZ390" s="81"/>
    </row>
    <row r="391" spans="1:52" ht="15" x14ac:dyDescent="0.25">
      <c r="A391" s="112">
        <f t="shared" ref="A391:A426" si="6">A390+1</f>
        <v>386</v>
      </c>
      <c r="B391" s="113" t="s">
        <v>1361</v>
      </c>
      <c r="C391" s="112" t="s">
        <v>544</v>
      </c>
      <c r="D391" s="114" t="s">
        <v>932</v>
      </c>
      <c r="E391" s="115">
        <v>2090</v>
      </c>
      <c r="F391" s="116">
        <v>0</v>
      </c>
      <c r="G391" s="112" t="s">
        <v>963</v>
      </c>
      <c r="H391" s="115">
        <v>8.5</v>
      </c>
      <c r="I391" s="117">
        <v>5.94</v>
      </c>
      <c r="J391" s="118">
        <v>175200</v>
      </c>
      <c r="K391" s="119" t="s">
        <v>970</v>
      </c>
      <c r="L391" s="118">
        <v>20500</v>
      </c>
      <c r="M391" s="118">
        <v>0</v>
      </c>
      <c r="N391" s="118">
        <v>0</v>
      </c>
      <c r="O391" s="118">
        <v>109800</v>
      </c>
      <c r="P391" s="118">
        <v>305500</v>
      </c>
      <c r="Q391" s="116">
        <v>1</v>
      </c>
      <c r="R391" s="118">
        <v>305500</v>
      </c>
      <c r="S391" s="120">
        <v>56396</v>
      </c>
      <c r="T391" s="84"/>
      <c r="U391" s="106"/>
      <c r="V391" s="107">
        <v>52013</v>
      </c>
      <c r="W391" s="108">
        <v>2055</v>
      </c>
      <c r="X391" s="108">
        <v>2064</v>
      </c>
      <c r="Y391" s="108">
        <v>479584</v>
      </c>
      <c r="Z391" s="109" t="s">
        <v>991</v>
      </c>
      <c r="AA391" s="108" t="s">
        <v>1317</v>
      </c>
      <c r="AB391" s="108" t="s">
        <v>979</v>
      </c>
      <c r="AC391" s="108">
        <v>2016</v>
      </c>
      <c r="AD391" s="110">
        <v>724.09</v>
      </c>
      <c r="AE391" s="110">
        <v>6.3</v>
      </c>
      <c r="AF391" s="111">
        <v>200751</v>
      </c>
      <c r="AG391" s="111">
        <v>23875</v>
      </c>
      <c r="AH391" s="295"/>
      <c r="AI391" s="296"/>
      <c r="AJ391" s="79"/>
      <c r="AK391" s="79"/>
      <c r="AL391" s="79"/>
      <c r="AM391" s="79"/>
      <c r="AV391" s="79"/>
      <c r="AY391" s="79"/>
      <c r="AZ391" s="81"/>
    </row>
    <row r="392" spans="1:52" ht="21" x14ac:dyDescent="0.25">
      <c r="A392" s="112">
        <f t="shared" si="6"/>
        <v>387</v>
      </c>
      <c r="B392" s="113" t="s">
        <v>1361</v>
      </c>
      <c r="C392" s="112" t="s">
        <v>545</v>
      </c>
      <c r="D392" s="114" t="s">
        <v>601</v>
      </c>
      <c r="E392" s="115">
        <v>2025</v>
      </c>
      <c r="F392" s="116">
        <v>0</v>
      </c>
      <c r="G392" s="112" t="s">
        <v>963</v>
      </c>
      <c r="H392" s="115">
        <v>8.4</v>
      </c>
      <c r="I392" s="117">
        <v>2.0499999999999998</v>
      </c>
      <c r="J392" s="118">
        <v>35200</v>
      </c>
      <c r="K392" s="119" t="s">
        <v>970</v>
      </c>
      <c r="L392" s="118">
        <v>5500</v>
      </c>
      <c r="M392" s="118" t="s">
        <v>989</v>
      </c>
      <c r="N392" s="118" t="s">
        <v>989</v>
      </c>
      <c r="O392" s="118" t="s">
        <v>989</v>
      </c>
      <c r="P392" s="118">
        <v>40700</v>
      </c>
      <c r="Q392" s="116">
        <v>1</v>
      </c>
      <c r="R392" s="118">
        <v>40700</v>
      </c>
      <c r="S392" s="120">
        <v>49613</v>
      </c>
      <c r="T392" s="84"/>
      <c r="U392" s="106">
        <v>2035</v>
      </c>
      <c r="V392" s="107">
        <v>45230</v>
      </c>
      <c r="W392" s="108">
        <v>2036</v>
      </c>
      <c r="X392" s="108"/>
      <c r="Y392" s="108">
        <v>479585</v>
      </c>
      <c r="Z392" s="109" t="s">
        <v>991</v>
      </c>
      <c r="AA392" s="108" t="s">
        <v>1317</v>
      </c>
      <c r="AB392" s="108" t="s">
        <v>979</v>
      </c>
      <c r="AC392" s="108">
        <v>2016</v>
      </c>
      <c r="AD392" s="110">
        <v>724.2</v>
      </c>
      <c r="AE392" s="110"/>
      <c r="AF392" s="111">
        <v>43314</v>
      </c>
      <c r="AG392" s="111">
        <v>2387.5</v>
      </c>
      <c r="AH392" s="295"/>
      <c r="AI392" s="296"/>
      <c r="AJ392" s="79"/>
      <c r="AV392" s="79"/>
      <c r="AY392" s="79"/>
      <c r="AZ392" s="81"/>
    </row>
    <row r="393" spans="1:52" ht="15" x14ac:dyDescent="0.25">
      <c r="A393" s="112">
        <f t="shared" si="6"/>
        <v>388</v>
      </c>
      <c r="B393" s="113" t="s">
        <v>1361</v>
      </c>
      <c r="C393" s="112" t="s">
        <v>546</v>
      </c>
      <c r="D393" s="114" t="s">
        <v>933</v>
      </c>
      <c r="E393" s="115">
        <v>2064</v>
      </c>
      <c r="F393" s="116">
        <v>0</v>
      </c>
      <c r="G393" s="112" t="s">
        <v>963</v>
      </c>
      <c r="H393" s="115">
        <v>8.4</v>
      </c>
      <c r="I393" s="117">
        <v>1.99</v>
      </c>
      <c r="J393" s="118">
        <v>33600</v>
      </c>
      <c r="K393" s="119" t="s">
        <v>970</v>
      </c>
      <c r="L393" s="118">
        <v>5500</v>
      </c>
      <c r="M393" s="118" t="s">
        <v>989</v>
      </c>
      <c r="N393" s="118" t="s">
        <v>989</v>
      </c>
      <c r="O393" s="118" t="s">
        <v>989</v>
      </c>
      <c r="P393" s="118">
        <v>39100</v>
      </c>
      <c r="Q393" s="116">
        <v>1</v>
      </c>
      <c r="R393" s="118">
        <v>39100</v>
      </c>
      <c r="S393" s="120">
        <v>54891</v>
      </c>
      <c r="T393" s="84"/>
      <c r="U393" s="106"/>
      <c r="V393" s="107">
        <v>50508</v>
      </c>
      <c r="W393" s="108">
        <v>2051</v>
      </c>
      <c r="X393" s="108"/>
      <c r="Y393" s="108">
        <v>479586</v>
      </c>
      <c r="Z393" s="109" t="s">
        <v>991</v>
      </c>
      <c r="AA393" s="108" t="s">
        <v>1317</v>
      </c>
      <c r="AB393" s="108" t="s">
        <v>979</v>
      </c>
      <c r="AC393" s="108">
        <v>2017</v>
      </c>
      <c r="AD393" s="110">
        <v>724.75</v>
      </c>
      <c r="AE393" s="110">
        <v>3.7</v>
      </c>
      <c r="AF393" s="111">
        <v>43314</v>
      </c>
      <c r="AG393" s="111">
        <v>23875</v>
      </c>
      <c r="AH393" s="295"/>
      <c r="AI393" s="296"/>
      <c r="AJ393" s="79"/>
      <c r="AV393" s="79"/>
      <c r="AY393" s="79"/>
      <c r="AZ393" s="81"/>
    </row>
    <row r="394" spans="1:52" ht="15" x14ac:dyDescent="0.25">
      <c r="A394" s="112">
        <f t="shared" si="6"/>
        <v>389</v>
      </c>
      <c r="B394" s="113" t="s">
        <v>1361</v>
      </c>
      <c r="C394" s="112" t="s">
        <v>547</v>
      </c>
      <c r="D394" s="114" t="s">
        <v>934</v>
      </c>
      <c r="E394" s="115">
        <v>2145</v>
      </c>
      <c r="F394" s="116">
        <v>0</v>
      </c>
      <c r="G394" s="112" t="s">
        <v>963</v>
      </c>
      <c r="H394" s="115">
        <v>8.4</v>
      </c>
      <c r="I394" s="117">
        <v>5.93</v>
      </c>
      <c r="J394" s="118">
        <v>175000</v>
      </c>
      <c r="K394" s="119" t="s">
        <v>970</v>
      </c>
      <c r="L394" s="118">
        <v>5500</v>
      </c>
      <c r="M394" s="118" t="s">
        <v>989</v>
      </c>
      <c r="N394" s="118" t="s">
        <v>989</v>
      </c>
      <c r="O394" s="118" t="s">
        <v>989</v>
      </c>
      <c r="P394" s="118">
        <v>180500</v>
      </c>
      <c r="Q394" s="116">
        <v>1</v>
      </c>
      <c r="R394" s="118">
        <v>180500</v>
      </c>
      <c r="S394" s="120">
        <v>50553</v>
      </c>
      <c r="T394" s="84"/>
      <c r="U394" s="106"/>
      <c r="V394" s="107">
        <v>46170</v>
      </c>
      <c r="W394" s="108">
        <v>2039</v>
      </c>
      <c r="X394" s="108"/>
      <c r="Y394" s="108">
        <v>479587</v>
      </c>
      <c r="Z394" s="109" t="s">
        <v>991</v>
      </c>
      <c r="AA394" s="108" t="s">
        <v>1317</v>
      </c>
      <c r="AB394" s="108" t="s">
        <v>979</v>
      </c>
      <c r="AC394" s="108">
        <v>2017</v>
      </c>
      <c r="AD394" s="110">
        <v>722.16</v>
      </c>
      <c r="AE394" s="110">
        <v>1.2</v>
      </c>
      <c r="AF394" s="111">
        <v>200751</v>
      </c>
      <c r="AG394" s="111">
        <v>2387.5</v>
      </c>
      <c r="AH394" s="295"/>
      <c r="AI394" s="296"/>
      <c r="AJ394" s="79"/>
      <c r="AV394" s="79"/>
      <c r="AY394" s="79"/>
      <c r="AZ394" s="81"/>
    </row>
    <row r="395" spans="1:52" ht="15" x14ac:dyDescent="0.25">
      <c r="A395" s="112">
        <f t="shared" si="6"/>
        <v>390</v>
      </c>
      <c r="B395" s="113" t="s">
        <v>1361</v>
      </c>
      <c r="C395" s="112" t="s">
        <v>548</v>
      </c>
      <c r="D395" s="114" t="s">
        <v>935</v>
      </c>
      <c r="E395" s="115">
        <v>2481</v>
      </c>
      <c r="F395" s="116">
        <v>0</v>
      </c>
      <c r="G395" s="112"/>
      <c r="H395" s="115">
        <v>7.4</v>
      </c>
      <c r="I395" s="117">
        <v>2.23</v>
      </c>
      <c r="J395" s="118">
        <v>36400</v>
      </c>
      <c r="K395" s="119" t="s">
        <v>970</v>
      </c>
      <c r="L395" s="118">
        <v>20500</v>
      </c>
      <c r="M395" s="118">
        <v>7700</v>
      </c>
      <c r="N395" s="118">
        <v>0</v>
      </c>
      <c r="O395" s="118">
        <v>30800</v>
      </c>
      <c r="P395" s="118">
        <v>95400</v>
      </c>
      <c r="Q395" s="116">
        <v>1</v>
      </c>
      <c r="R395" s="118">
        <v>95400</v>
      </c>
      <c r="S395" s="120">
        <v>65010</v>
      </c>
      <c r="T395" s="84"/>
      <c r="U395" s="106"/>
      <c r="V395" s="107">
        <v>60627</v>
      </c>
      <c r="W395" s="108">
        <v>2078</v>
      </c>
      <c r="X395" s="108">
        <v>2087</v>
      </c>
      <c r="Y395" s="108">
        <v>485997</v>
      </c>
      <c r="Z395" s="109" t="s">
        <v>991</v>
      </c>
      <c r="AA395" s="108" t="s">
        <v>1329</v>
      </c>
      <c r="AB395" s="108" t="s">
        <v>979</v>
      </c>
      <c r="AC395" s="108">
        <v>2018</v>
      </c>
      <c r="AD395" s="110">
        <v>714.67</v>
      </c>
      <c r="AE395" s="110">
        <v>6.8</v>
      </c>
      <c r="AF395" s="111">
        <v>43314</v>
      </c>
      <c r="AG395" s="111">
        <v>23875</v>
      </c>
      <c r="AH395" s="295"/>
      <c r="AI395" s="296"/>
      <c r="AJ395" s="79"/>
      <c r="AK395" s="79"/>
      <c r="AL395" s="79"/>
      <c r="AM395" s="79"/>
      <c r="AV395" s="79"/>
      <c r="AY395" s="79"/>
      <c r="AZ395" s="81"/>
    </row>
    <row r="396" spans="1:52" ht="15" x14ac:dyDescent="0.25">
      <c r="A396" s="112">
        <f t="shared" si="6"/>
        <v>391</v>
      </c>
      <c r="B396" s="113" t="s">
        <v>1361</v>
      </c>
      <c r="C396" s="112" t="s">
        <v>549</v>
      </c>
      <c r="D396" s="114" t="s">
        <v>886</v>
      </c>
      <c r="E396" s="115">
        <v>762</v>
      </c>
      <c r="F396" s="116"/>
      <c r="G396" s="112" t="s">
        <v>964</v>
      </c>
      <c r="H396" s="115">
        <v>13.6</v>
      </c>
      <c r="I396" s="117"/>
      <c r="J396" s="118">
        <v>0</v>
      </c>
      <c r="K396" s="119" t="s">
        <v>974</v>
      </c>
      <c r="L396" s="118">
        <v>0</v>
      </c>
      <c r="M396" s="118" t="s">
        <v>989</v>
      </c>
      <c r="N396" s="118" t="s">
        <v>989</v>
      </c>
      <c r="O396" s="118" t="s">
        <v>989</v>
      </c>
      <c r="P396" s="118">
        <v>0</v>
      </c>
      <c r="Q396" s="116">
        <v>1</v>
      </c>
      <c r="R396" s="118">
        <v>0</v>
      </c>
      <c r="S396" s="120" t="s">
        <v>990</v>
      </c>
      <c r="T396" s="84"/>
      <c r="U396" s="106"/>
      <c r="V396" s="107"/>
      <c r="W396" s="108"/>
      <c r="X396" s="108"/>
      <c r="Y396" s="108">
        <v>437453</v>
      </c>
      <c r="Z396" s="109" t="s">
        <v>991</v>
      </c>
      <c r="AA396" s="108" t="s">
        <v>1330</v>
      </c>
      <c r="AB396" s="108" t="s">
        <v>979</v>
      </c>
      <c r="AC396" s="108">
        <v>2011</v>
      </c>
      <c r="AD396" s="110">
        <v>762</v>
      </c>
      <c r="AE396" s="110"/>
      <c r="AF396" s="111">
        <v>0</v>
      </c>
      <c r="AG396" s="111">
        <v>23875</v>
      </c>
      <c r="AH396" s="295"/>
      <c r="AI396" s="296"/>
      <c r="AJ396" s="79"/>
      <c r="AV396" s="79"/>
      <c r="AY396" s="79"/>
      <c r="AZ396" s="81"/>
    </row>
    <row r="397" spans="1:52" ht="21" x14ac:dyDescent="0.25">
      <c r="A397" s="112">
        <f t="shared" si="6"/>
        <v>392</v>
      </c>
      <c r="B397" s="113" t="s">
        <v>1361</v>
      </c>
      <c r="C397" s="112" t="s">
        <v>550</v>
      </c>
      <c r="D397" s="114" t="s">
        <v>936</v>
      </c>
      <c r="E397" s="115">
        <v>1742</v>
      </c>
      <c r="F397" s="116">
        <v>0</v>
      </c>
      <c r="G397" s="112" t="s">
        <v>963</v>
      </c>
      <c r="H397" s="115">
        <v>14.9</v>
      </c>
      <c r="I397" s="117">
        <v>2.3199999999999998</v>
      </c>
      <c r="J397" s="118">
        <v>37900</v>
      </c>
      <c r="K397" s="119" t="s">
        <v>974</v>
      </c>
      <c r="L397" s="118">
        <v>5500</v>
      </c>
      <c r="M397" s="118" t="s">
        <v>989</v>
      </c>
      <c r="N397" s="118" t="s">
        <v>989</v>
      </c>
      <c r="O397" s="118" t="s">
        <v>989</v>
      </c>
      <c r="P397" s="118">
        <v>43400</v>
      </c>
      <c r="Q397" s="116">
        <v>1</v>
      </c>
      <c r="R397" s="118">
        <v>43400</v>
      </c>
      <c r="S397" s="120">
        <v>47848</v>
      </c>
      <c r="T397" s="84"/>
      <c r="U397" s="106">
        <v>2030</v>
      </c>
      <c r="V397" s="107">
        <v>43465</v>
      </c>
      <c r="W397" s="108">
        <v>2031</v>
      </c>
      <c r="X397" s="108"/>
      <c r="Y397" s="108">
        <v>421590</v>
      </c>
      <c r="Z397" s="109" t="s">
        <v>991</v>
      </c>
      <c r="AA397" s="108" t="s">
        <v>1331</v>
      </c>
      <c r="AB397" s="108" t="s">
        <v>979</v>
      </c>
      <c r="AC397" s="108">
        <v>2010</v>
      </c>
      <c r="AD397" s="110">
        <v>730.85</v>
      </c>
      <c r="AE397" s="110"/>
      <c r="AF397" s="111">
        <v>43314</v>
      </c>
      <c r="AG397" s="111">
        <v>2387.5</v>
      </c>
      <c r="AH397" s="295"/>
      <c r="AI397" s="296"/>
      <c r="AJ397" s="79"/>
      <c r="AV397" s="79"/>
      <c r="AY397" s="79"/>
      <c r="AZ397" s="81"/>
    </row>
    <row r="398" spans="1:52" ht="21" x14ac:dyDescent="0.25">
      <c r="A398" s="112">
        <f t="shared" si="6"/>
        <v>393</v>
      </c>
      <c r="B398" s="113" t="s">
        <v>1361</v>
      </c>
      <c r="C398" s="112" t="s">
        <v>551</v>
      </c>
      <c r="D398" s="114" t="s">
        <v>937</v>
      </c>
      <c r="E398" s="115">
        <v>1636</v>
      </c>
      <c r="F398" s="116">
        <v>0</v>
      </c>
      <c r="G398" s="112" t="s">
        <v>963</v>
      </c>
      <c r="H398" s="115">
        <v>11.9</v>
      </c>
      <c r="I398" s="117">
        <v>2.37</v>
      </c>
      <c r="J398" s="118">
        <v>39300</v>
      </c>
      <c r="K398" s="119" t="s">
        <v>974</v>
      </c>
      <c r="L398" s="118">
        <v>5500</v>
      </c>
      <c r="M398" s="118" t="s">
        <v>989</v>
      </c>
      <c r="N398" s="118" t="s">
        <v>989</v>
      </c>
      <c r="O398" s="118" t="s">
        <v>989</v>
      </c>
      <c r="P398" s="118">
        <v>44800</v>
      </c>
      <c r="Q398" s="116">
        <v>1</v>
      </c>
      <c r="R398" s="118">
        <v>44800</v>
      </c>
      <c r="S398" s="120">
        <v>47848</v>
      </c>
      <c r="T398" s="84"/>
      <c r="U398" s="106">
        <v>2030</v>
      </c>
      <c r="V398" s="107">
        <v>43465</v>
      </c>
      <c r="W398" s="108">
        <v>2031</v>
      </c>
      <c r="X398" s="108"/>
      <c r="Y398" s="108">
        <v>457840</v>
      </c>
      <c r="Z398" s="109" t="s">
        <v>991</v>
      </c>
      <c r="AA398" s="108" t="s">
        <v>1331</v>
      </c>
      <c r="AB398" s="108" t="s">
        <v>979</v>
      </c>
      <c r="AC398" s="108">
        <v>2013</v>
      </c>
      <c r="AD398" s="110">
        <v>734.5</v>
      </c>
      <c r="AE398" s="110"/>
      <c r="AF398" s="111">
        <v>43314</v>
      </c>
      <c r="AG398" s="111">
        <v>2387.5</v>
      </c>
      <c r="AH398" s="295"/>
      <c r="AI398" s="296"/>
      <c r="AJ398" s="79"/>
      <c r="AV398" s="79"/>
      <c r="AY398" s="79"/>
      <c r="AZ398" s="81"/>
    </row>
    <row r="399" spans="1:52" ht="21" x14ac:dyDescent="0.25">
      <c r="A399" s="112">
        <f t="shared" si="6"/>
        <v>394</v>
      </c>
      <c r="B399" s="113" t="s">
        <v>1361</v>
      </c>
      <c r="C399" s="112" t="s">
        <v>552</v>
      </c>
      <c r="D399" s="114" t="s">
        <v>937</v>
      </c>
      <c r="E399" s="115">
        <v>1752</v>
      </c>
      <c r="F399" s="116">
        <v>0</v>
      </c>
      <c r="G399" s="112" t="s">
        <v>963</v>
      </c>
      <c r="H399" s="115">
        <v>11.9</v>
      </c>
      <c r="I399" s="117">
        <v>2.42</v>
      </c>
      <c r="J399" s="118">
        <v>39300</v>
      </c>
      <c r="K399" s="119" t="s">
        <v>974</v>
      </c>
      <c r="L399" s="118">
        <v>20500</v>
      </c>
      <c r="M399" s="118">
        <v>0</v>
      </c>
      <c r="N399" s="118">
        <v>0</v>
      </c>
      <c r="O399" s="118">
        <v>40700</v>
      </c>
      <c r="P399" s="118">
        <v>100500</v>
      </c>
      <c r="Q399" s="116">
        <v>1</v>
      </c>
      <c r="R399" s="118">
        <v>100500</v>
      </c>
      <c r="S399" s="120">
        <v>47848</v>
      </c>
      <c r="T399" s="84"/>
      <c r="U399" s="106">
        <v>2030</v>
      </c>
      <c r="V399" s="107">
        <v>43465</v>
      </c>
      <c r="W399" s="108">
        <v>2031</v>
      </c>
      <c r="X399" s="108">
        <v>2040</v>
      </c>
      <c r="Y399" s="108">
        <v>457839</v>
      </c>
      <c r="Z399" s="109" t="s">
        <v>991</v>
      </c>
      <c r="AA399" s="108" t="s">
        <v>1330</v>
      </c>
      <c r="AB399" s="108" t="s">
        <v>979</v>
      </c>
      <c r="AC399" s="108">
        <v>2013</v>
      </c>
      <c r="AD399" s="110">
        <v>728.28</v>
      </c>
      <c r="AE399" s="110"/>
      <c r="AF399" s="111">
        <v>43314</v>
      </c>
      <c r="AG399" s="111">
        <v>2387.5</v>
      </c>
      <c r="AH399" s="295"/>
      <c r="AI399" s="296"/>
      <c r="AJ399" s="79"/>
      <c r="AK399" s="79"/>
      <c r="AL399" s="79"/>
      <c r="AM399" s="79"/>
      <c r="AV399" s="79"/>
      <c r="AY399" s="79"/>
      <c r="AZ399" s="81"/>
    </row>
    <row r="400" spans="1:52" ht="21" x14ac:dyDescent="0.25">
      <c r="A400" s="112">
        <f t="shared" si="6"/>
        <v>395</v>
      </c>
      <c r="B400" s="113" t="s">
        <v>1361</v>
      </c>
      <c r="C400" s="112" t="s">
        <v>553</v>
      </c>
      <c r="D400" s="114" t="s">
        <v>938</v>
      </c>
      <c r="E400" s="115">
        <v>1709</v>
      </c>
      <c r="F400" s="116">
        <v>0</v>
      </c>
      <c r="G400" s="112" t="s">
        <v>963</v>
      </c>
      <c r="H400" s="115">
        <v>14.9</v>
      </c>
      <c r="I400" s="117">
        <v>2.4700000000000002</v>
      </c>
      <c r="J400" s="118">
        <v>40900</v>
      </c>
      <c r="K400" s="119" t="s">
        <v>974</v>
      </c>
      <c r="L400" s="118">
        <v>5500</v>
      </c>
      <c r="M400" s="118" t="s">
        <v>989</v>
      </c>
      <c r="N400" s="118" t="s">
        <v>989</v>
      </c>
      <c r="O400" s="118" t="s">
        <v>989</v>
      </c>
      <c r="P400" s="118">
        <v>46400</v>
      </c>
      <c r="Q400" s="116">
        <v>1</v>
      </c>
      <c r="R400" s="118">
        <v>46400</v>
      </c>
      <c r="S400" s="120">
        <v>47422</v>
      </c>
      <c r="T400" s="84"/>
      <c r="U400" s="106">
        <v>2029</v>
      </c>
      <c r="V400" s="107">
        <v>43039</v>
      </c>
      <c r="W400" s="108">
        <v>2030</v>
      </c>
      <c r="X400" s="108"/>
      <c r="Y400" s="108">
        <v>421589</v>
      </c>
      <c r="Z400" s="109" t="s">
        <v>991</v>
      </c>
      <c r="AA400" s="108" t="s">
        <v>1331</v>
      </c>
      <c r="AB400" s="108" t="s">
        <v>979</v>
      </c>
      <c r="AC400" s="108">
        <v>2010</v>
      </c>
      <c r="AD400" s="110">
        <v>727.92</v>
      </c>
      <c r="AE400" s="110"/>
      <c r="AF400" s="111">
        <v>43314</v>
      </c>
      <c r="AG400" s="111">
        <v>23875</v>
      </c>
      <c r="AH400" s="295"/>
      <c r="AI400" s="296"/>
      <c r="AJ400" s="79"/>
      <c r="AV400" s="79"/>
      <c r="AY400" s="79"/>
      <c r="AZ400" s="81"/>
    </row>
    <row r="401" spans="1:52" ht="21" x14ac:dyDescent="0.25">
      <c r="A401" s="112">
        <f t="shared" si="6"/>
        <v>396</v>
      </c>
      <c r="B401" s="113" t="s">
        <v>1361</v>
      </c>
      <c r="C401" s="112" t="s">
        <v>554</v>
      </c>
      <c r="D401" s="114" t="s">
        <v>939</v>
      </c>
      <c r="E401" s="115">
        <v>759</v>
      </c>
      <c r="F401" s="116"/>
      <c r="G401" s="112"/>
      <c r="H401" s="115">
        <v>21.9</v>
      </c>
      <c r="I401" s="117">
        <v>0.99</v>
      </c>
      <c r="J401" s="118">
        <v>19300</v>
      </c>
      <c r="K401" s="119" t="s">
        <v>972</v>
      </c>
      <c r="L401" s="118">
        <v>14500</v>
      </c>
      <c r="M401" s="118">
        <v>6900</v>
      </c>
      <c r="N401" s="118">
        <v>0</v>
      </c>
      <c r="O401" s="118">
        <v>30800</v>
      </c>
      <c r="P401" s="118">
        <v>71500</v>
      </c>
      <c r="Q401" s="116">
        <v>1</v>
      </c>
      <c r="R401" s="118">
        <v>71500</v>
      </c>
      <c r="S401" s="120">
        <v>46752</v>
      </c>
      <c r="T401" s="84"/>
      <c r="U401" s="106" t="s">
        <v>981</v>
      </c>
      <c r="V401" s="107">
        <v>40451</v>
      </c>
      <c r="W401" s="108">
        <v>2028</v>
      </c>
      <c r="X401" s="108">
        <v>2037</v>
      </c>
      <c r="Y401" s="108">
        <v>290035</v>
      </c>
      <c r="Z401" s="109" t="s">
        <v>991</v>
      </c>
      <c r="AA401" s="108" t="s">
        <v>1332</v>
      </c>
      <c r="AB401" s="108" t="s">
        <v>979</v>
      </c>
      <c r="AC401" s="108">
        <v>2003</v>
      </c>
      <c r="AD401" s="110">
        <v>759</v>
      </c>
      <c r="AE401" s="110"/>
      <c r="AF401" s="111">
        <v>30665</v>
      </c>
      <c r="AG401" s="111">
        <v>23875</v>
      </c>
      <c r="AH401" s="295"/>
      <c r="AI401" s="296"/>
      <c r="AJ401" s="79"/>
      <c r="AK401" s="79"/>
      <c r="AL401" s="79"/>
      <c r="AM401" s="79"/>
      <c r="AV401" s="79"/>
      <c r="AY401" s="79"/>
      <c r="AZ401" s="81"/>
    </row>
    <row r="402" spans="1:52" ht="21" x14ac:dyDescent="0.25">
      <c r="A402" s="112">
        <f t="shared" si="6"/>
        <v>397</v>
      </c>
      <c r="B402" s="113" t="s">
        <v>1361</v>
      </c>
      <c r="C402" s="112" t="s">
        <v>555</v>
      </c>
      <c r="D402" s="114" t="s">
        <v>940</v>
      </c>
      <c r="E402" s="115">
        <v>906</v>
      </c>
      <c r="F402" s="116">
        <v>0</v>
      </c>
      <c r="G402" s="112"/>
      <c r="H402" s="115">
        <v>31</v>
      </c>
      <c r="I402" s="117">
        <v>5.29</v>
      </c>
      <c r="J402" s="118">
        <v>164900</v>
      </c>
      <c r="K402" s="119" t="s">
        <v>973</v>
      </c>
      <c r="L402" s="118">
        <v>14500</v>
      </c>
      <c r="M402" s="118">
        <v>9600</v>
      </c>
      <c r="N402" s="118">
        <v>0</v>
      </c>
      <c r="O402" s="118">
        <v>37500</v>
      </c>
      <c r="P402" s="118">
        <v>226500</v>
      </c>
      <c r="Q402" s="116">
        <v>1</v>
      </c>
      <c r="R402" s="118">
        <v>226500</v>
      </c>
      <c r="S402" s="120">
        <v>53580</v>
      </c>
      <c r="T402" s="84"/>
      <c r="U402" s="106"/>
      <c r="V402" s="107">
        <v>49197</v>
      </c>
      <c r="W402" s="108">
        <v>2047</v>
      </c>
      <c r="X402" s="108">
        <v>2056</v>
      </c>
      <c r="Y402" s="108">
        <v>165419</v>
      </c>
      <c r="Z402" s="109" t="s">
        <v>991</v>
      </c>
      <c r="AA402" s="108" t="s">
        <v>1333</v>
      </c>
      <c r="AB402" s="108" t="s">
        <v>979</v>
      </c>
      <c r="AC402" s="108">
        <v>1994</v>
      </c>
      <c r="AD402" s="110">
        <v>906</v>
      </c>
      <c r="AE402" s="110">
        <v>8.6</v>
      </c>
      <c r="AF402" s="111">
        <v>211579.5</v>
      </c>
      <c r="AG402" s="111">
        <v>23875</v>
      </c>
      <c r="AH402" s="295"/>
      <c r="AI402" s="296"/>
      <c r="AJ402" s="79"/>
      <c r="AK402" s="79"/>
      <c r="AL402" s="79"/>
      <c r="AM402" s="79"/>
      <c r="AV402" s="79"/>
      <c r="AY402" s="79"/>
      <c r="AZ402" s="81"/>
    </row>
    <row r="403" spans="1:52" ht="15" x14ac:dyDescent="0.25">
      <c r="A403" s="112">
        <f t="shared" si="6"/>
        <v>398</v>
      </c>
      <c r="B403" s="113" t="s">
        <v>1361</v>
      </c>
      <c r="C403" s="112" t="s">
        <v>556</v>
      </c>
      <c r="D403" s="114" t="s">
        <v>941</v>
      </c>
      <c r="E403" s="115">
        <v>897</v>
      </c>
      <c r="F403" s="116">
        <v>0</v>
      </c>
      <c r="G403" s="112"/>
      <c r="H403" s="115">
        <v>23.6</v>
      </c>
      <c r="I403" s="117">
        <v>1.28</v>
      </c>
      <c r="J403" s="118">
        <v>23700</v>
      </c>
      <c r="K403" s="119" t="s">
        <v>973</v>
      </c>
      <c r="L403" s="118">
        <v>14500</v>
      </c>
      <c r="M403" s="118">
        <v>7700</v>
      </c>
      <c r="N403" s="118">
        <v>0</v>
      </c>
      <c r="O403" s="118">
        <v>30800</v>
      </c>
      <c r="P403" s="118">
        <v>76700</v>
      </c>
      <c r="Q403" s="116">
        <v>1</v>
      </c>
      <c r="R403" s="118">
        <v>76700</v>
      </c>
      <c r="S403" s="120">
        <v>58615</v>
      </c>
      <c r="T403" s="84"/>
      <c r="U403" s="106"/>
      <c r="V403" s="107">
        <v>54232</v>
      </c>
      <c r="W403" s="108">
        <v>2061</v>
      </c>
      <c r="X403" s="108">
        <v>2070</v>
      </c>
      <c r="Y403" s="108">
        <v>259559</v>
      </c>
      <c r="Z403" s="109" t="s">
        <v>991</v>
      </c>
      <c r="AA403" s="108" t="s">
        <v>1334</v>
      </c>
      <c r="AB403" s="108" t="s">
        <v>979</v>
      </c>
      <c r="AC403" s="108">
        <v>2001</v>
      </c>
      <c r="AD403" s="110">
        <v>897</v>
      </c>
      <c r="AE403" s="110">
        <v>6.4</v>
      </c>
      <c r="AF403" s="111">
        <v>30665</v>
      </c>
      <c r="AG403" s="111">
        <v>23875</v>
      </c>
      <c r="AH403" s="295"/>
      <c r="AI403" s="296"/>
      <c r="AJ403" s="79"/>
      <c r="AK403" s="79"/>
      <c r="AL403" s="79"/>
      <c r="AM403" s="79"/>
      <c r="AV403" s="79"/>
      <c r="AY403" s="79"/>
      <c r="AZ403" s="81"/>
    </row>
    <row r="404" spans="1:52" ht="21" x14ac:dyDescent="0.25">
      <c r="A404" s="112">
        <f t="shared" si="6"/>
        <v>399</v>
      </c>
      <c r="B404" s="113" t="s">
        <v>1361</v>
      </c>
      <c r="C404" s="112" t="s">
        <v>557</v>
      </c>
      <c r="D404" s="114" t="s">
        <v>942</v>
      </c>
      <c r="E404" s="115">
        <v>911</v>
      </c>
      <c r="F404" s="116"/>
      <c r="G404" s="112"/>
      <c r="H404" s="115">
        <v>31.6</v>
      </c>
      <c r="I404" s="117">
        <v>1.96</v>
      </c>
      <c r="J404" s="118">
        <v>34800</v>
      </c>
      <c r="K404" s="119" t="s">
        <v>972</v>
      </c>
      <c r="L404" s="118">
        <v>14500</v>
      </c>
      <c r="M404" s="118">
        <v>10400</v>
      </c>
      <c r="N404" s="118">
        <v>0</v>
      </c>
      <c r="O404" s="118">
        <v>37500</v>
      </c>
      <c r="P404" s="118">
        <v>97200</v>
      </c>
      <c r="Q404" s="116">
        <v>1</v>
      </c>
      <c r="R404" s="118">
        <v>97200</v>
      </c>
      <c r="S404" s="120">
        <v>46752</v>
      </c>
      <c r="T404" s="84"/>
      <c r="U404" s="106" t="s">
        <v>981</v>
      </c>
      <c r="V404" s="107">
        <v>40390</v>
      </c>
      <c r="W404" s="108">
        <v>2028</v>
      </c>
      <c r="X404" s="108">
        <v>2037</v>
      </c>
      <c r="Y404" s="108">
        <v>161272</v>
      </c>
      <c r="Z404" s="109" t="s">
        <v>991</v>
      </c>
      <c r="AA404" s="108" t="s">
        <v>1335</v>
      </c>
      <c r="AB404" s="108" t="s">
        <v>979</v>
      </c>
      <c r="AC404" s="108">
        <v>1993</v>
      </c>
      <c r="AD404" s="110">
        <v>911</v>
      </c>
      <c r="AE404" s="110"/>
      <c r="AF404" s="111">
        <v>38331.25</v>
      </c>
      <c r="AG404" s="111">
        <v>23875</v>
      </c>
      <c r="AH404" s="295"/>
      <c r="AI404" s="296"/>
      <c r="AJ404" s="79"/>
      <c r="AK404" s="79"/>
      <c r="AL404" s="79"/>
      <c r="AM404" s="79"/>
      <c r="AV404" s="79"/>
      <c r="AY404" s="79"/>
      <c r="AZ404" s="81"/>
    </row>
    <row r="405" spans="1:52" ht="15" x14ac:dyDescent="0.25">
      <c r="A405" s="112">
        <f t="shared" si="6"/>
        <v>400</v>
      </c>
      <c r="B405" s="113" t="s">
        <v>1361</v>
      </c>
      <c r="C405" s="112" t="s">
        <v>558</v>
      </c>
      <c r="D405" s="114" t="s">
        <v>943</v>
      </c>
      <c r="E405" s="115">
        <v>732</v>
      </c>
      <c r="F405" s="116"/>
      <c r="G405" s="112"/>
      <c r="H405" s="115">
        <v>21.4</v>
      </c>
      <c r="I405" s="117"/>
      <c r="J405" s="118">
        <v>0</v>
      </c>
      <c r="K405" s="119" t="s">
        <v>969</v>
      </c>
      <c r="L405" s="118">
        <v>0</v>
      </c>
      <c r="M405" s="118">
        <v>0</v>
      </c>
      <c r="N405" s="118">
        <v>0</v>
      </c>
      <c r="O405" s="118">
        <v>30800</v>
      </c>
      <c r="P405" s="118">
        <v>30800</v>
      </c>
      <c r="Q405" s="116">
        <v>1</v>
      </c>
      <c r="R405" s="118">
        <v>30800</v>
      </c>
      <c r="S405" s="120" t="s">
        <v>990</v>
      </c>
      <c r="T405" s="84"/>
      <c r="U405" s="106"/>
      <c r="V405" s="107"/>
      <c r="W405" s="108"/>
      <c r="X405" s="108">
        <v>2027</v>
      </c>
      <c r="Y405" s="108">
        <v>301355</v>
      </c>
      <c r="Z405" s="109" t="s">
        <v>991</v>
      </c>
      <c r="AA405" s="108" t="s">
        <v>1336</v>
      </c>
      <c r="AB405" s="108" t="s">
        <v>979</v>
      </c>
      <c r="AC405" s="108">
        <v>2004</v>
      </c>
      <c r="AD405" s="110">
        <v>732</v>
      </c>
      <c r="AE405" s="110"/>
      <c r="AF405" s="111">
        <v>0</v>
      </c>
      <c r="AG405" s="111">
        <v>23875</v>
      </c>
      <c r="AH405" s="295"/>
      <c r="AI405" s="296"/>
      <c r="AJ405" s="79"/>
      <c r="AK405" s="79"/>
      <c r="AL405" s="79"/>
      <c r="AM405" s="79"/>
      <c r="AV405" s="79"/>
      <c r="AY405" s="79"/>
      <c r="AZ405" s="81"/>
    </row>
    <row r="406" spans="1:52" ht="21" x14ac:dyDescent="0.25">
      <c r="A406" s="112">
        <f t="shared" si="6"/>
        <v>401</v>
      </c>
      <c r="B406" s="113" t="s">
        <v>1361</v>
      </c>
      <c r="C406" s="112" t="s">
        <v>559</v>
      </c>
      <c r="D406" s="114" t="s">
        <v>944</v>
      </c>
      <c r="E406" s="115">
        <v>948</v>
      </c>
      <c r="F406" s="116">
        <v>0</v>
      </c>
      <c r="G406" s="112"/>
      <c r="H406" s="115">
        <v>20.8</v>
      </c>
      <c r="I406" s="117">
        <v>1.24</v>
      </c>
      <c r="J406" s="118">
        <v>22100</v>
      </c>
      <c r="K406" s="119" t="s">
        <v>972</v>
      </c>
      <c r="L406" s="118">
        <v>14500</v>
      </c>
      <c r="M406" s="118">
        <v>14100</v>
      </c>
      <c r="N406" s="118">
        <v>0</v>
      </c>
      <c r="O406" s="118">
        <v>30800</v>
      </c>
      <c r="P406" s="118">
        <v>81500</v>
      </c>
      <c r="Q406" s="116">
        <v>0.45</v>
      </c>
      <c r="R406" s="118">
        <v>36675</v>
      </c>
      <c r="S406" s="120">
        <v>49340</v>
      </c>
      <c r="T406" s="84"/>
      <c r="U406" s="106">
        <v>2035</v>
      </c>
      <c r="V406" s="107">
        <v>44957</v>
      </c>
      <c r="W406" s="108">
        <v>2036</v>
      </c>
      <c r="X406" s="108">
        <v>2045</v>
      </c>
      <c r="Y406" s="108">
        <v>313380</v>
      </c>
      <c r="Z406" s="109" t="s">
        <v>991</v>
      </c>
      <c r="AA406" s="108" t="s">
        <v>1337</v>
      </c>
      <c r="AB406" s="108" t="s">
        <v>979</v>
      </c>
      <c r="AC406" s="108">
        <v>2004</v>
      </c>
      <c r="AD406" s="110">
        <v>911.72</v>
      </c>
      <c r="AE406" s="110"/>
      <c r="AF406" s="111">
        <v>30665</v>
      </c>
      <c r="AG406" s="111">
        <v>23875</v>
      </c>
      <c r="AH406" s="295"/>
      <c r="AI406" s="296"/>
      <c r="AJ406" s="79"/>
      <c r="AK406" s="79"/>
      <c r="AL406" s="79"/>
      <c r="AM406" s="79"/>
      <c r="AV406" s="79"/>
      <c r="AY406" s="79"/>
      <c r="AZ406" s="81"/>
    </row>
    <row r="407" spans="1:52" ht="15" x14ac:dyDescent="0.25">
      <c r="A407" s="121">
        <f t="shared" si="6"/>
        <v>402</v>
      </c>
      <c r="B407" s="122" t="s">
        <v>1361</v>
      </c>
      <c r="C407" s="121" t="s">
        <v>560</v>
      </c>
      <c r="D407" s="123" t="s">
        <v>945</v>
      </c>
      <c r="E407" s="124">
        <v>938</v>
      </c>
      <c r="F407" s="125"/>
      <c r="G407" s="121"/>
      <c r="H407" s="124">
        <v>20.2</v>
      </c>
      <c r="I407" s="126"/>
      <c r="J407" s="127">
        <v>0</v>
      </c>
      <c r="K407" s="128" t="s">
        <v>969</v>
      </c>
      <c r="L407" s="127">
        <v>0</v>
      </c>
      <c r="M407" s="127">
        <v>0</v>
      </c>
      <c r="N407" s="127">
        <v>0</v>
      </c>
      <c r="O407" s="127">
        <v>30800</v>
      </c>
      <c r="P407" s="127">
        <v>30800</v>
      </c>
      <c r="Q407" s="125">
        <v>0.45</v>
      </c>
      <c r="R407" s="127">
        <v>13860</v>
      </c>
      <c r="S407" s="129" t="s">
        <v>990</v>
      </c>
      <c r="T407" s="84"/>
      <c r="U407" s="106"/>
      <c r="V407" s="107"/>
      <c r="W407" s="108"/>
      <c r="X407" s="108">
        <v>2027</v>
      </c>
      <c r="Y407" s="108">
        <v>327151</v>
      </c>
      <c r="Z407" s="109" t="s">
        <v>1002</v>
      </c>
      <c r="AA407" s="108" t="s">
        <v>1338</v>
      </c>
      <c r="AB407" s="108" t="s">
        <v>979</v>
      </c>
      <c r="AC407" s="108">
        <v>2005</v>
      </c>
      <c r="AD407" s="110">
        <v>938</v>
      </c>
      <c r="AE407" s="110"/>
      <c r="AF407" s="111">
        <v>0</v>
      </c>
      <c r="AG407" s="111">
        <v>23875</v>
      </c>
      <c r="AH407" s="295"/>
      <c r="AI407" s="296"/>
      <c r="AJ407" s="79"/>
      <c r="AK407" s="79"/>
      <c r="AL407" s="79"/>
      <c r="AM407" s="79"/>
      <c r="AV407" s="79"/>
      <c r="AY407" s="79"/>
      <c r="AZ407" s="81"/>
    </row>
    <row r="408" spans="1:52" ht="15" x14ac:dyDescent="0.25">
      <c r="A408" s="112">
        <f t="shared" si="6"/>
        <v>403</v>
      </c>
      <c r="B408" s="113" t="s">
        <v>1361</v>
      </c>
      <c r="C408" s="112" t="s">
        <v>561</v>
      </c>
      <c r="D408" s="114" t="s">
        <v>946</v>
      </c>
      <c r="E408" s="115">
        <v>925</v>
      </c>
      <c r="F408" s="116"/>
      <c r="G408" s="112"/>
      <c r="H408" s="115">
        <v>28.8</v>
      </c>
      <c r="I408" s="117"/>
      <c r="J408" s="118">
        <v>0</v>
      </c>
      <c r="K408" s="119" t="s">
        <v>969</v>
      </c>
      <c r="L408" s="118">
        <v>0</v>
      </c>
      <c r="M408" s="118">
        <v>0</v>
      </c>
      <c r="N408" s="118">
        <v>0</v>
      </c>
      <c r="O408" s="118">
        <v>30800</v>
      </c>
      <c r="P408" s="118">
        <v>30800</v>
      </c>
      <c r="Q408" s="116">
        <v>1</v>
      </c>
      <c r="R408" s="118">
        <v>30800</v>
      </c>
      <c r="S408" s="120" t="s">
        <v>990</v>
      </c>
      <c r="T408" s="84"/>
      <c r="U408" s="106"/>
      <c r="V408" s="107"/>
      <c r="W408" s="108"/>
      <c r="X408" s="108">
        <v>2027</v>
      </c>
      <c r="Y408" s="108">
        <v>188672</v>
      </c>
      <c r="Z408" s="109" t="s">
        <v>991</v>
      </c>
      <c r="AA408" s="108" t="s">
        <v>1339</v>
      </c>
      <c r="AB408" s="108" t="s">
        <v>979</v>
      </c>
      <c r="AC408" s="108">
        <v>1996</v>
      </c>
      <c r="AD408" s="110">
        <v>925</v>
      </c>
      <c r="AE408" s="110"/>
      <c r="AF408" s="111">
        <v>0</v>
      </c>
      <c r="AG408" s="111">
        <v>23875</v>
      </c>
      <c r="AH408" s="295"/>
      <c r="AI408" s="296"/>
      <c r="AJ408" s="79"/>
      <c r="AK408" s="79"/>
      <c r="AL408" s="79"/>
      <c r="AM408" s="79"/>
      <c r="AV408" s="79"/>
      <c r="AY408" s="79"/>
      <c r="AZ408" s="81"/>
    </row>
    <row r="409" spans="1:52" ht="15" x14ac:dyDescent="0.25">
      <c r="A409" s="112">
        <f t="shared" si="6"/>
        <v>404</v>
      </c>
      <c r="B409" s="113" t="s">
        <v>1361</v>
      </c>
      <c r="C409" s="112" t="s">
        <v>562</v>
      </c>
      <c r="D409" s="114" t="s">
        <v>947</v>
      </c>
      <c r="E409" s="115">
        <v>1000</v>
      </c>
      <c r="F409" s="116"/>
      <c r="G409" s="112"/>
      <c r="H409" s="115">
        <v>27.7</v>
      </c>
      <c r="I409" s="117"/>
      <c r="J409" s="118">
        <v>0</v>
      </c>
      <c r="K409" s="119" t="s">
        <v>969</v>
      </c>
      <c r="L409" s="118">
        <v>0</v>
      </c>
      <c r="M409" s="118">
        <v>8100</v>
      </c>
      <c r="N409" s="118">
        <v>0</v>
      </c>
      <c r="O409" s="118">
        <v>30800</v>
      </c>
      <c r="P409" s="118">
        <v>38900</v>
      </c>
      <c r="Q409" s="116">
        <v>1</v>
      </c>
      <c r="R409" s="118">
        <v>38900</v>
      </c>
      <c r="S409" s="120" t="s">
        <v>990</v>
      </c>
      <c r="T409" s="84"/>
      <c r="U409" s="106"/>
      <c r="V409" s="107"/>
      <c r="W409" s="108">
        <v>2025</v>
      </c>
      <c r="X409" s="108">
        <v>2027</v>
      </c>
      <c r="Y409" s="108">
        <v>204903</v>
      </c>
      <c r="Z409" s="109" t="s">
        <v>991</v>
      </c>
      <c r="AA409" s="108" t="s">
        <v>1340</v>
      </c>
      <c r="AB409" s="108" t="s">
        <v>979</v>
      </c>
      <c r="AC409" s="108">
        <v>1997</v>
      </c>
      <c r="AD409" s="110">
        <v>1000</v>
      </c>
      <c r="AE409" s="110"/>
      <c r="AF409" s="111">
        <v>0</v>
      </c>
      <c r="AG409" s="111">
        <v>23875</v>
      </c>
      <c r="AH409" s="295"/>
      <c r="AI409" s="296"/>
      <c r="AJ409" s="79"/>
      <c r="AK409" s="79"/>
      <c r="AL409" s="79"/>
      <c r="AM409" s="79"/>
      <c r="AV409" s="79"/>
      <c r="AY409" s="79"/>
      <c r="AZ409" s="81"/>
    </row>
    <row r="410" spans="1:52" ht="15" x14ac:dyDescent="0.25">
      <c r="A410" s="112">
        <f t="shared" si="6"/>
        <v>405</v>
      </c>
      <c r="B410" s="113" t="s">
        <v>1361</v>
      </c>
      <c r="C410" s="112" t="s">
        <v>563</v>
      </c>
      <c r="D410" s="114" t="s">
        <v>948</v>
      </c>
      <c r="E410" s="115">
        <v>1019</v>
      </c>
      <c r="F410" s="116"/>
      <c r="G410" s="112"/>
      <c r="H410" s="115">
        <v>30.8</v>
      </c>
      <c r="I410" s="117"/>
      <c r="J410" s="118">
        <v>0</v>
      </c>
      <c r="K410" s="119" t="s">
        <v>969</v>
      </c>
      <c r="L410" s="118">
        <v>0</v>
      </c>
      <c r="M410" s="118">
        <v>9400</v>
      </c>
      <c r="N410" s="118">
        <v>0</v>
      </c>
      <c r="O410" s="118">
        <v>37500</v>
      </c>
      <c r="P410" s="118">
        <v>46900</v>
      </c>
      <c r="Q410" s="116">
        <v>1</v>
      </c>
      <c r="R410" s="118">
        <v>46900</v>
      </c>
      <c r="S410" s="120" t="s">
        <v>990</v>
      </c>
      <c r="T410" s="84"/>
      <c r="U410" s="106"/>
      <c r="V410" s="107"/>
      <c r="W410" s="108">
        <v>2025</v>
      </c>
      <c r="X410" s="108">
        <v>2027</v>
      </c>
      <c r="Y410" s="108">
        <v>165089</v>
      </c>
      <c r="Z410" s="109" t="s">
        <v>991</v>
      </c>
      <c r="AA410" s="108" t="s">
        <v>1341</v>
      </c>
      <c r="AB410" s="108" t="s">
        <v>979</v>
      </c>
      <c r="AC410" s="108">
        <v>1994</v>
      </c>
      <c r="AD410" s="110">
        <v>1019</v>
      </c>
      <c r="AE410" s="110"/>
      <c r="AF410" s="111">
        <v>0</v>
      </c>
      <c r="AG410" s="111">
        <v>23875</v>
      </c>
      <c r="AH410" s="295"/>
      <c r="AI410" s="296"/>
      <c r="AJ410" s="79"/>
      <c r="AK410" s="79"/>
      <c r="AL410" s="79"/>
      <c r="AM410" s="79"/>
      <c r="AV410" s="79"/>
      <c r="AY410" s="79"/>
      <c r="AZ410" s="81"/>
    </row>
    <row r="411" spans="1:52" ht="21" x14ac:dyDescent="0.25">
      <c r="A411" s="112">
        <f t="shared" si="6"/>
        <v>406</v>
      </c>
      <c r="B411" s="113" t="s">
        <v>1361</v>
      </c>
      <c r="C411" s="112" t="s">
        <v>564</v>
      </c>
      <c r="D411" s="114" t="s">
        <v>949</v>
      </c>
      <c r="E411" s="115">
        <v>1066</v>
      </c>
      <c r="F411" s="116">
        <v>0</v>
      </c>
      <c r="G411" s="112"/>
      <c r="H411" s="115">
        <v>32</v>
      </c>
      <c r="I411" s="117">
        <v>1.45</v>
      </c>
      <c r="J411" s="118">
        <v>26600</v>
      </c>
      <c r="K411" s="119" t="s">
        <v>972</v>
      </c>
      <c r="L411" s="118">
        <v>14500</v>
      </c>
      <c r="M411" s="118">
        <v>9100</v>
      </c>
      <c r="N411" s="118">
        <v>0</v>
      </c>
      <c r="O411" s="118">
        <v>37500</v>
      </c>
      <c r="P411" s="118">
        <v>87700</v>
      </c>
      <c r="Q411" s="116">
        <v>1</v>
      </c>
      <c r="R411" s="118">
        <v>87700</v>
      </c>
      <c r="S411" s="120">
        <v>46752</v>
      </c>
      <c r="T411" s="84"/>
      <c r="U411" s="106" t="s">
        <v>987</v>
      </c>
      <c r="V411" s="107">
        <v>40877</v>
      </c>
      <c r="W411" s="108">
        <v>2028</v>
      </c>
      <c r="X411" s="108">
        <v>2037</v>
      </c>
      <c r="Y411" s="108">
        <v>159122</v>
      </c>
      <c r="Z411" s="109" t="s">
        <v>991</v>
      </c>
      <c r="AA411" s="108" t="s">
        <v>1342</v>
      </c>
      <c r="AB411" s="108" t="s">
        <v>979</v>
      </c>
      <c r="AC411" s="108">
        <v>1993</v>
      </c>
      <c r="AD411" s="110">
        <v>1066</v>
      </c>
      <c r="AE411" s="110"/>
      <c r="AF411" s="111">
        <v>30665</v>
      </c>
      <c r="AG411" s="111">
        <v>23875</v>
      </c>
      <c r="AH411" s="295"/>
      <c r="AI411" s="296"/>
      <c r="AJ411" s="79"/>
      <c r="AK411" s="79"/>
      <c r="AL411" s="79"/>
      <c r="AM411" s="79"/>
      <c r="AV411" s="79"/>
      <c r="AY411" s="79"/>
      <c r="AZ411" s="81"/>
    </row>
    <row r="412" spans="1:52" ht="21" x14ac:dyDescent="0.25">
      <c r="A412" s="121">
        <f t="shared" si="6"/>
        <v>407</v>
      </c>
      <c r="B412" s="122" t="s">
        <v>1361</v>
      </c>
      <c r="C412" s="121" t="s">
        <v>565</v>
      </c>
      <c r="D412" s="123" t="s">
        <v>950</v>
      </c>
      <c r="E412" s="124">
        <v>781</v>
      </c>
      <c r="F412" s="125">
        <v>0</v>
      </c>
      <c r="G412" s="121"/>
      <c r="H412" s="124">
        <v>18.600000000000001</v>
      </c>
      <c r="I412" s="126">
        <v>1.73</v>
      </c>
      <c r="J412" s="127">
        <v>29400</v>
      </c>
      <c r="K412" s="128" t="s">
        <v>974</v>
      </c>
      <c r="L412" s="127">
        <v>20500</v>
      </c>
      <c r="M412" s="127">
        <v>0</v>
      </c>
      <c r="N412" s="127">
        <v>0</v>
      </c>
      <c r="O412" s="127">
        <v>30800</v>
      </c>
      <c r="P412" s="127">
        <v>80700</v>
      </c>
      <c r="Q412" s="125">
        <v>0.3</v>
      </c>
      <c r="R412" s="127">
        <v>24210</v>
      </c>
      <c r="S412" s="129">
        <v>46356</v>
      </c>
      <c r="T412" s="84"/>
      <c r="U412" s="106">
        <v>2026</v>
      </c>
      <c r="V412" s="107">
        <v>41973</v>
      </c>
      <c r="W412" s="108">
        <v>2027</v>
      </c>
      <c r="X412" s="108">
        <v>2036</v>
      </c>
      <c r="Y412" s="108">
        <v>365053</v>
      </c>
      <c r="Z412" s="109" t="s">
        <v>995</v>
      </c>
      <c r="AA412" s="108" t="s">
        <v>1343</v>
      </c>
      <c r="AB412" s="108" t="s">
        <v>979</v>
      </c>
      <c r="AC412" s="108">
        <v>2006</v>
      </c>
      <c r="AD412" s="110">
        <v>781</v>
      </c>
      <c r="AE412" s="110"/>
      <c r="AF412" s="111">
        <v>43314</v>
      </c>
      <c r="AG412" s="111">
        <v>23875</v>
      </c>
      <c r="AH412" s="295"/>
      <c r="AI412" s="296"/>
      <c r="AJ412" s="79"/>
      <c r="AK412" s="79"/>
      <c r="AL412" s="79"/>
      <c r="AM412" s="79"/>
      <c r="AV412" s="79"/>
      <c r="AY412" s="79"/>
      <c r="AZ412" s="81"/>
    </row>
    <row r="413" spans="1:52" ht="21" x14ac:dyDescent="0.25">
      <c r="A413" s="121">
        <f t="shared" si="6"/>
        <v>408</v>
      </c>
      <c r="B413" s="122" t="s">
        <v>1361</v>
      </c>
      <c r="C413" s="121" t="s">
        <v>566</v>
      </c>
      <c r="D413" s="123" t="s">
        <v>951</v>
      </c>
      <c r="E413" s="124">
        <v>781</v>
      </c>
      <c r="F413" s="125">
        <v>0</v>
      </c>
      <c r="G413" s="121"/>
      <c r="H413" s="124">
        <v>18.600000000000001</v>
      </c>
      <c r="I413" s="126">
        <v>1.73</v>
      </c>
      <c r="J413" s="127">
        <v>29400</v>
      </c>
      <c r="K413" s="128" t="s">
        <v>974</v>
      </c>
      <c r="L413" s="127">
        <v>20500</v>
      </c>
      <c r="M413" s="127">
        <v>0</v>
      </c>
      <c r="N413" s="127">
        <v>0</v>
      </c>
      <c r="O413" s="127">
        <v>30800</v>
      </c>
      <c r="P413" s="127">
        <v>80700</v>
      </c>
      <c r="Q413" s="125">
        <v>0.3</v>
      </c>
      <c r="R413" s="127">
        <v>24210</v>
      </c>
      <c r="S413" s="129">
        <v>46873</v>
      </c>
      <c r="T413" s="84"/>
      <c r="U413" s="106">
        <v>2028</v>
      </c>
      <c r="V413" s="107">
        <v>42490</v>
      </c>
      <c r="W413" s="108">
        <v>2029</v>
      </c>
      <c r="X413" s="108">
        <v>2038</v>
      </c>
      <c r="Y413" s="108">
        <v>364882</v>
      </c>
      <c r="Z413" s="109" t="s">
        <v>995</v>
      </c>
      <c r="AA413" s="108" t="s">
        <v>1344</v>
      </c>
      <c r="AB413" s="108" t="s">
        <v>979</v>
      </c>
      <c r="AC413" s="108">
        <v>2006</v>
      </c>
      <c r="AD413" s="110">
        <v>781</v>
      </c>
      <c r="AE413" s="110"/>
      <c r="AF413" s="111">
        <v>43314</v>
      </c>
      <c r="AG413" s="111">
        <v>23875</v>
      </c>
      <c r="AH413" s="295"/>
      <c r="AI413" s="296"/>
      <c r="AJ413" s="79"/>
      <c r="AK413" s="79"/>
      <c r="AL413" s="79"/>
      <c r="AM413" s="79"/>
      <c r="AV413" s="79"/>
      <c r="AY413" s="79"/>
      <c r="AZ413" s="81"/>
    </row>
    <row r="414" spans="1:52" ht="21" x14ac:dyDescent="0.25">
      <c r="A414" s="112">
        <f t="shared" si="6"/>
        <v>409</v>
      </c>
      <c r="B414" s="113" t="s">
        <v>1361</v>
      </c>
      <c r="C414" s="112" t="s">
        <v>567</v>
      </c>
      <c r="D414" s="114" t="s">
        <v>952</v>
      </c>
      <c r="E414" s="115">
        <v>812</v>
      </c>
      <c r="F414" s="116"/>
      <c r="G414" s="112"/>
      <c r="H414" s="115">
        <v>21.4</v>
      </c>
      <c r="I414" s="117">
        <v>1.01</v>
      </c>
      <c r="J414" s="118">
        <v>19300</v>
      </c>
      <c r="K414" s="119" t="s">
        <v>972</v>
      </c>
      <c r="L414" s="118">
        <v>14500</v>
      </c>
      <c r="M414" s="118">
        <v>7900</v>
      </c>
      <c r="N414" s="118">
        <v>0</v>
      </c>
      <c r="O414" s="118">
        <v>30800</v>
      </c>
      <c r="P414" s="118">
        <v>72500</v>
      </c>
      <c r="Q414" s="116">
        <v>1</v>
      </c>
      <c r="R414" s="118">
        <v>72500</v>
      </c>
      <c r="S414" s="120">
        <v>46752</v>
      </c>
      <c r="T414" s="84"/>
      <c r="U414" s="106" t="s">
        <v>981</v>
      </c>
      <c r="V414" s="107">
        <v>40421</v>
      </c>
      <c r="W414" s="108">
        <v>2028</v>
      </c>
      <c r="X414" s="108">
        <v>2037</v>
      </c>
      <c r="Y414" s="108">
        <v>301367</v>
      </c>
      <c r="Z414" s="109" t="s">
        <v>991</v>
      </c>
      <c r="AA414" s="108" t="s">
        <v>1345</v>
      </c>
      <c r="AB414" s="108" t="s">
        <v>979</v>
      </c>
      <c r="AC414" s="108">
        <v>2004</v>
      </c>
      <c r="AD414" s="110">
        <v>812</v>
      </c>
      <c r="AE414" s="110"/>
      <c r="AF414" s="111">
        <v>38331.25</v>
      </c>
      <c r="AG414" s="111">
        <v>23875</v>
      </c>
      <c r="AH414" s="295"/>
      <c r="AI414" s="296"/>
      <c r="AJ414" s="79"/>
      <c r="AK414" s="79"/>
      <c r="AL414" s="79"/>
      <c r="AM414" s="79"/>
      <c r="AV414" s="79"/>
      <c r="AY414" s="79"/>
      <c r="AZ414" s="81"/>
    </row>
    <row r="415" spans="1:52" ht="21" x14ac:dyDescent="0.25">
      <c r="A415" s="112">
        <f t="shared" si="6"/>
        <v>410</v>
      </c>
      <c r="B415" s="113" t="s">
        <v>1361</v>
      </c>
      <c r="C415" s="112" t="s">
        <v>568</v>
      </c>
      <c r="D415" s="114" t="s">
        <v>953</v>
      </c>
      <c r="E415" s="115">
        <v>988</v>
      </c>
      <c r="F415" s="116">
        <v>0</v>
      </c>
      <c r="G415" s="112"/>
      <c r="H415" s="115">
        <v>29.7</v>
      </c>
      <c r="I415" s="117">
        <v>1.73</v>
      </c>
      <c r="J415" s="118">
        <v>29400</v>
      </c>
      <c r="K415" s="119" t="s">
        <v>974</v>
      </c>
      <c r="L415" s="118">
        <v>20500</v>
      </c>
      <c r="M415" s="118">
        <v>6900</v>
      </c>
      <c r="N415" s="118">
        <v>0</v>
      </c>
      <c r="O415" s="118">
        <v>37500</v>
      </c>
      <c r="P415" s="118">
        <v>94300</v>
      </c>
      <c r="Q415" s="116">
        <v>1</v>
      </c>
      <c r="R415" s="118">
        <v>94300</v>
      </c>
      <c r="S415" s="120">
        <v>46234</v>
      </c>
      <c r="T415" s="84"/>
      <c r="U415" s="106">
        <v>2026</v>
      </c>
      <c r="V415" s="107">
        <v>41851</v>
      </c>
      <c r="W415" s="108">
        <v>2027</v>
      </c>
      <c r="X415" s="108">
        <v>2036</v>
      </c>
      <c r="Y415" s="108">
        <v>180712</v>
      </c>
      <c r="Z415" s="109" t="s">
        <v>991</v>
      </c>
      <c r="AA415" s="108" t="s">
        <v>1346</v>
      </c>
      <c r="AB415" s="108" t="s">
        <v>979</v>
      </c>
      <c r="AC415" s="108">
        <v>1995</v>
      </c>
      <c r="AD415" s="110">
        <v>988</v>
      </c>
      <c r="AE415" s="110"/>
      <c r="AF415" s="111">
        <v>43314</v>
      </c>
      <c r="AG415" s="111">
        <v>23875</v>
      </c>
      <c r="AH415" s="295"/>
      <c r="AI415" s="296"/>
      <c r="AJ415" s="79"/>
      <c r="AK415" s="79"/>
      <c r="AL415" s="79"/>
      <c r="AM415" s="79"/>
      <c r="AV415" s="79"/>
      <c r="AY415" s="79"/>
      <c r="AZ415" s="81"/>
    </row>
    <row r="416" spans="1:52" ht="21" x14ac:dyDescent="0.25">
      <c r="A416" s="112">
        <f t="shared" si="6"/>
        <v>411</v>
      </c>
      <c r="B416" s="113" t="s">
        <v>1361</v>
      </c>
      <c r="C416" s="112" t="s">
        <v>569</v>
      </c>
      <c r="D416" s="114" t="s">
        <v>954</v>
      </c>
      <c r="E416" s="115">
        <v>823</v>
      </c>
      <c r="F416" s="116">
        <v>0</v>
      </c>
      <c r="G416" s="112"/>
      <c r="H416" s="115">
        <v>21.3</v>
      </c>
      <c r="I416" s="117"/>
      <c r="J416" s="118">
        <v>0</v>
      </c>
      <c r="K416" s="119" t="s">
        <v>971</v>
      </c>
      <c r="L416" s="118">
        <v>2500</v>
      </c>
      <c r="M416" s="118">
        <v>0</v>
      </c>
      <c r="N416" s="118">
        <v>0</v>
      </c>
      <c r="O416" s="118">
        <v>30800</v>
      </c>
      <c r="P416" s="118">
        <v>33300</v>
      </c>
      <c r="Q416" s="116">
        <v>1</v>
      </c>
      <c r="R416" s="118">
        <v>33300</v>
      </c>
      <c r="S416" s="120">
        <v>47483</v>
      </c>
      <c r="T416" s="84"/>
      <c r="U416" s="106"/>
      <c r="V416" s="107">
        <v>38046</v>
      </c>
      <c r="W416" s="108">
        <v>2030</v>
      </c>
      <c r="X416" s="108">
        <v>2039</v>
      </c>
      <c r="Y416" s="108">
        <v>302704</v>
      </c>
      <c r="Z416" s="109" t="s">
        <v>991</v>
      </c>
      <c r="AA416" s="108" t="s">
        <v>1347</v>
      </c>
      <c r="AB416" s="108" t="s">
        <v>979</v>
      </c>
      <c r="AC416" s="108">
        <v>2004</v>
      </c>
      <c r="AD416" s="110">
        <v>823</v>
      </c>
      <c r="AE416" s="110"/>
      <c r="AF416" s="111">
        <v>13300</v>
      </c>
      <c r="AG416" s="111">
        <v>23875</v>
      </c>
      <c r="AH416" s="295"/>
      <c r="AI416" s="296"/>
      <c r="AJ416" s="79"/>
      <c r="AK416" s="79"/>
      <c r="AL416" s="79"/>
      <c r="AM416" s="79"/>
      <c r="AV416" s="79"/>
      <c r="AY416" s="79"/>
      <c r="AZ416" s="81"/>
    </row>
    <row r="417" spans="1:52" ht="15" x14ac:dyDescent="0.25">
      <c r="A417" s="112">
        <f t="shared" si="6"/>
        <v>412</v>
      </c>
      <c r="B417" s="113" t="s">
        <v>1361</v>
      </c>
      <c r="C417" s="112" t="s">
        <v>570</v>
      </c>
      <c r="D417" s="114" t="s">
        <v>955</v>
      </c>
      <c r="E417" s="115">
        <v>967</v>
      </c>
      <c r="F417" s="116"/>
      <c r="G417" s="112" t="s">
        <v>964</v>
      </c>
      <c r="H417" s="115">
        <v>28.9</v>
      </c>
      <c r="I417" s="117"/>
      <c r="J417" s="118">
        <v>0</v>
      </c>
      <c r="K417" s="119" t="s">
        <v>974</v>
      </c>
      <c r="L417" s="118">
        <v>0</v>
      </c>
      <c r="M417" s="118" t="s">
        <v>989</v>
      </c>
      <c r="N417" s="118" t="s">
        <v>989</v>
      </c>
      <c r="O417" s="118" t="s">
        <v>989</v>
      </c>
      <c r="P417" s="118">
        <v>0</v>
      </c>
      <c r="Q417" s="116">
        <v>1</v>
      </c>
      <c r="R417" s="118">
        <v>0</v>
      </c>
      <c r="S417" s="120" t="s">
        <v>990</v>
      </c>
      <c r="T417" s="84"/>
      <c r="U417" s="106"/>
      <c r="V417" s="107"/>
      <c r="W417" s="108"/>
      <c r="X417" s="108"/>
      <c r="Y417" s="108">
        <v>187546</v>
      </c>
      <c r="Z417" s="109" t="s">
        <v>991</v>
      </c>
      <c r="AA417" s="108" t="s">
        <v>1348</v>
      </c>
      <c r="AB417" s="108" t="s">
        <v>979</v>
      </c>
      <c r="AC417" s="108">
        <v>1996</v>
      </c>
      <c r="AD417" s="110">
        <v>967</v>
      </c>
      <c r="AE417" s="110"/>
      <c r="AF417" s="111">
        <v>0</v>
      </c>
      <c r="AG417" s="111">
        <v>23875</v>
      </c>
      <c r="AH417" s="295"/>
      <c r="AI417" s="296"/>
      <c r="AJ417" s="79"/>
      <c r="AV417" s="79"/>
      <c r="AY417" s="79"/>
      <c r="AZ417" s="81"/>
    </row>
    <row r="418" spans="1:52" ht="21" x14ac:dyDescent="0.25">
      <c r="A418" s="112">
        <f t="shared" si="6"/>
        <v>413</v>
      </c>
      <c r="B418" s="113" t="s">
        <v>1361</v>
      </c>
      <c r="C418" s="112" t="s">
        <v>571</v>
      </c>
      <c r="D418" s="114" t="s">
        <v>956</v>
      </c>
      <c r="E418" s="115">
        <v>755</v>
      </c>
      <c r="F418" s="116">
        <v>0</v>
      </c>
      <c r="G418" s="112" t="s">
        <v>966</v>
      </c>
      <c r="H418" s="115">
        <v>27.7</v>
      </c>
      <c r="I418" s="117">
        <v>2.17</v>
      </c>
      <c r="J418" s="118">
        <v>37600</v>
      </c>
      <c r="K418" s="119" t="s">
        <v>974</v>
      </c>
      <c r="L418" s="118">
        <v>20500</v>
      </c>
      <c r="M418" s="118">
        <v>0</v>
      </c>
      <c r="N418" s="118">
        <v>0</v>
      </c>
      <c r="O418" s="118">
        <v>30800</v>
      </c>
      <c r="P418" s="118">
        <v>88900</v>
      </c>
      <c r="Q418" s="116">
        <v>1</v>
      </c>
      <c r="R418" s="118">
        <v>88900</v>
      </c>
      <c r="S418" s="120">
        <v>46356</v>
      </c>
      <c r="T418" s="84"/>
      <c r="U418" s="106">
        <v>2026</v>
      </c>
      <c r="V418" s="107">
        <v>41973</v>
      </c>
      <c r="W418" s="108">
        <v>2027</v>
      </c>
      <c r="X418" s="108">
        <v>2036</v>
      </c>
      <c r="Y418" s="108">
        <v>206413</v>
      </c>
      <c r="Z418" s="109" t="s">
        <v>991</v>
      </c>
      <c r="AA418" s="108" t="s">
        <v>1348</v>
      </c>
      <c r="AB418" s="108" t="s">
        <v>979</v>
      </c>
      <c r="AC418" s="108">
        <v>1997</v>
      </c>
      <c r="AD418" s="110">
        <v>755</v>
      </c>
      <c r="AE418" s="110"/>
      <c r="AF418" s="111">
        <v>54142.5</v>
      </c>
      <c r="AG418" s="111">
        <v>2387.5</v>
      </c>
      <c r="AH418" s="295"/>
      <c r="AI418" s="296"/>
      <c r="AJ418" s="79"/>
      <c r="AK418" s="79"/>
      <c r="AL418" s="79"/>
      <c r="AM418" s="79"/>
      <c r="AV418" s="79"/>
      <c r="AY418" s="79"/>
      <c r="AZ418" s="81"/>
    </row>
    <row r="419" spans="1:52" ht="21" x14ac:dyDescent="0.25">
      <c r="A419" s="112">
        <f t="shared" si="6"/>
        <v>414</v>
      </c>
      <c r="B419" s="113" t="s">
        <v>1361</v>
      </c>
      <c r="C419" s="112" t="s">
        <v>572</v>
      </c>
      <c r="D419" s="114" t="s">
        <v>957</v>
      </c>
      <c r="E419" s="115">
        <v>969</v>
      </c>
      <c r="F419" s="116">
        <v>0</v>
      </c>
      <c r="G419" s="112"/>
      <c r="H419" s="115">
        <v>27.4</v>
      </c>
      <c r="I419" s="117">
        <v>1.98</v>
      </c>
      <c r="J419" s="118">
        <v>34800</v>
      </c>
      <c r="K419" s="119" t="s">
        <v>972</v>
      </c>
      <c r="L419" s="118">
        <v>14500</v>
      </c>
      <c r="M419" s="118">
        <v>7900</v>
      </c>
      <c r="N419" s="118">
        <v>0</v>
      </c>
      <c r="O419" s="118">
        <v>30800</v>
      </c>
      <c r="P419" s="118">
        <v>88000</v>
      </c>
      <c r="Q419" s="116">
        <v>1</v>
      </c>
      <c r="R419" s="118">
        <v>88000</v>
      </c>
      <c r="S419" s="120">
        <v>46538</v>
      </c>
      <c r="T419" s="84"/>
      <c r="U419" s="106">
        <v>2027</v>
      </c>
      <c r="V419" s="107">
        <v>42155</v>
      </c>
      <c r="W419" s="108">
        <v>2028</v>
      </c>
      <c r="X419" s="108">
        <v>2037</v>
      </c>
      <c r="Y419" s="108">
        <v>211122</v>
      </c>
      <c r="Z419" s="109" t="s">
        <v>991</v>
      </c>
      <c r="AA419" s="108" t="s">
        <v>1349</v>
      </c>
      <c r="AB419" s="108" t="s">
        <v>979</v>
      </c>
      <c r="AC419" s="108">
        <v>1998</v>
      </c>
      <c r="AD419" s="110">
        <v>969</v>
      </c>
      <c r="AE419" s="110"/>
      <c r="AF419" s="111">
        <v>45997.5</v>
      </c>
      <c r="AG419" s="111">
        <v>23875</v>
      </c>
      <c r="AH419" s="295"/>
      <c r="AI419" s="296"/>
      <c r="AJ419" s="79"/>
      <c r="AK419" s="79"/>
      <c r="AL419" s="79"/>
      <c r="AM419" s="79"/>
      <c r="AV419" s="79"/>
      <c r="AY419" s="79"/>
      <c r="AZ419" s="81"/>
    </row>
    <row r="420" spans="1:52" ht="15" x14ac:dyDescent="0.25">
      <c r="A420" s="112">
        <f t="shared" si="6"/>
        <v>415</v>
      </c>
      <c r="B420" s="113" t="s">
        <v>1361</v>
      </c>
      <c r="C420" s="112" t="s">
        <v>573</v>
      </c>
      <c r="D420" s="114" t="s">
        <v>958</v>
      </c>
      <c r="E420" s="115">
        <v>892.5</v>
      </c>
      <c r="F420" s="116"/>
      <c r="G420" s="112"/>
      <c r="H420" s="115">
        <v>16.8</v>
      </c>
      <c r="I420" s="117"/>
      <c r="J420" s="118">
        <v>0</v>
      </c>
      <c r="K420" s="119" t="s">
        <v>969</v>
      </c>
      <c r="L420" s="118">
        <v>0</v>
      </c>
      <c r="M420" s="118">
        <v>0</v>
      </c>
      <c r="N420" s="118">
        <v>0</v>
      </c>
      <c r="O420" s="118">
        <v>30800</v>
      </c>
      <c r="P420" s="118">
        <v>30800</v>
      </c>
      <c r="Q420" s="116">
        <v>1</v>
      </c>
      <c r="R420" s="118">
        <v>30800</v>
      </c>
      <c r="S420" s="120" t="s">
        <v>990</v>
      </c>
      <c r="T420" s="84"/>
      <c r="U420" s="106"/>
      <c r="V420" s="107"/>
      <c r="W420" s="108"/>
      <c r="X420" s="108">
        <v>2027</v>
      </c>
      <c r="Y420" s="108">
        <v>399107</v>
      </c>
      <c r="Z420" s="109" t="s">
        <v>991</v>
      </c>
      <c r="AA420" s="108" t="s">
        <v>1350</v>
      </c>
      <c r="AB420" s="108" t="s">
        <v>979</v>
      </c>
      <c r="AC420" s="108">
        <v>2008</v>
      </c>
      <c r="AD420" s="110">
        <v>892.5</v>
      </c>
      <c r="AE420" s="110"/>
      <c r="AF420" s="111">
        <v>0</v>
      </c>
      <c r="AG420" s="111">
        <v>23875</v>
      </c>
      <c r="AH420" s="295"/>
      <c r="AI420" s="296"/>
      <c r="AJ420" s="79"/>
      <c r="AK420" s="79"/>
      <c r="AL420" s="79"/>
      <c r="AM420" s="79"/>
      <c r="AV420" s="79"/>
      <c r="AY420" s="79"/>
      <c r="AZ420" s="81"/>
    </row>
    <row r="421" spans="1:52" ht="15" x14ac:dyDescent="0.25">
      <c r="A421" s="121">
        <f t="shared" si="6"/>
        <v>416</v>
      </c>
      <c r="B421" s="122" t="s">
        <v>1361</v>
      </c>
      <c r="C421" s="121" t="s">
        <v>574</v>
      </c>
      <c r="D421" s="123" t="s">
        <v>959</v>
      </c>
      <c r="E421" s="124">
        <v>937</v>
      </c>
      <c r="F421" s="125"/>
      <c r="G421" s="121"/>
      <c r="H421" s="124">
        <v>20.8</v>
      </c>
      <c r="I421" s="126"/>
      <c r="J421" s="127">
        <v>0</v>
      </c>
      <c r="K421" s="128" t="s">
        <v>969</v>
      </c>
      <c r="L421" s="127">
        <v>0</v>
      </c>
      <c r="M421" s="127">
        <v>0</v>
      </c>
      <c r="N421" s="127">
        <v>0</v>
      </c>
      <c r="O421" s="127">
        <v>19800</v>
      </c>
      <c r="P421" s="127">
        <v>19800</v>
      </c>
      <c r="Q421" s="125">
        <v>0.45</v>
      </c>
      <c r="R421" s="127">
        <v>8910</v>
      </c>
      <c r="S421" s="129" t="s">
        <v>990</v>
      </c>
      <c r="T421" s="84"/>
      <c r="U421" s="106"/>
      <c r="V421" s="107"/>
      <c r="W421" s="108"/>
      <c r="X421" s="108">
        <v>2027</v>
      </c>
      <c r="Y421" s="108">
        <v>313730</v>
      </c>
      <c r="Z421" s="109" t="s">
        <v>992</v>
      </c>
      <c r="AA421" s="108" t="s">
        <v>1351</v>
      </c>
      <c r="AB421" s="108" t="s">
        <v>979</v>
      </c>
      <c r="AC421" s="108">
        <v>2004</v>
      </c>
      <c r="AD421" s="110">
        <v>928.96</v>
      </c>
      <c r="AE421" s="110"/>
      <c r="AF421" s="111">
        <v>0</v>
      </c>
      <c r="AG421" s="111">
        <v>23875</v>
      </c>
      <c r="AH421" s="295"/>
      <c r="AI421" s="296"/>
      <c r="AJ421" s="79"/>
      <c r="AK421" s="79"/>
      <c r="AL421" s="79"/>
      <c r="AM421" s="79"/>
      <c r="AV421" s="79"/>
      <c r="AY421" s="79"/>
      <c r="AZ421" s="81"/>
    </row>
    <row r="422" spans="1:52" ht="15" x14ac:dyDescent="0.25">
      <c r="A422" s="112">
        <f t="shared" si="6"/>
        <v>417</v>
      </c>
      <c r="B422" s="113" t="s">
        <v>1361</v>
      </c>
      <c r="C422" s="112" t="s">
        <v>575</v>
      </c>
      <c r="D422" s="114" t="s">
        <v>648</v>
      </c>
      <c r="E422" s="115">
        <v>907</v>
      </c>
      <c r="F422" s="116"/>
      <c r="G422" s="112"/>
      <c r="H422" s="115">
        <v>21.6</v>
      </c>
      <c r="I422" s="117"/>
      <c r="J422" s="118">
        <v>0</v>
      </c>
      <c r="K422" s="119" t="s">
        <v>969</v>
      </c>
      <c r="L422" s="118">
        <v>0</v>
      </c>
      <c r="M422" s="118">
        <v>0</v>
      </c>
      <c r="N422" s="118">
        <v>0</v>
      </c>
      <c r="O422" s="118">
        <v>30800</v>
      </c>
      <c r="P422" s="118">
        <v>30800</v>
      </c>
      <c r="Q422" s="116">
        <v>1</v>
      </c>
      <c r="R422" s="118">
        <v>30800</v>
      </c>
      <c r="S422" s="120" t="s">
        <v>990</v>
      </c>
      <c r="T422" s="84"/>
      <c r="U422" s="106"/>
      <c r="V422" s="107"/>
      <c r="W422" s="108"/>
      <c r="X422" s="108">
        <v>2027</v>
      </c>
      <c r="Y422" s="108">
        <v>295190</v>
      </c>
      <c r="Z422" s="109" t="s">
        <v>991</v>
      </c>
      <c r="AA422" s="108" t="s">
        <v>1352</v>
      </c>
      <c r="AB422" s="108" t="s">
        <v>979</v>
      </c>
      <c r="AC422" s="108">
        <v>2003</v>
      </c>
      <c r="AD422" s="110">
        <v>907</v>
      </c>
      <c r="AE422" s="110"/>
      <c r="AF422" s="111">
        <v>0</v>
      </c>
      <c r="AG422" s="111">
        <v>23875</v>
      </c>
      <c r="AH422" s="295"/>
      <c r="AI422" s="296"/>
      <c r="AJ422" s="79"/>
      <c r="AK422" s="79"/>
      <c r="AL422" s="79"/>
      <c r="AM422" s="79"/>
      <c r="AV422" s="79"/>
      <c r="AY422" s="79"/>
      <c r="AZ422" s="81"/>
    </row>
    <row r="423" spans="1:52" ht="21" x14ac:dyDescent="0.25">
      <c r="A423" s="112">
        <f t="shared" si="6"/>
        <v>418</v>
      </c>
      <c r="B423" s="113" t="s">
        <v>1361</v>
      </c>
      <c r="C423" s="112" t="s">
        <v>576</v>
      </c>
      <c r="D423" s="114" t="s">
        <v>960</v>
      </c>
      <c r="E423" s="115">
        <v>926</v>
      </c>
      <c r="F423" s="116">
        <v>0</v>
      </c>
      <c r="G423" s="112"/>
      <c r="H423" s="115">
        <v>17.399999999999999</v>
      </c>
      <c r="I423" s="117">
        <v>2.8</v>
      </c>
      <c r="J423" s="118">
        <v>59500</v>
      </c>
      <c r="K423" s="119" t="s">
        <v>972</v>
      </c>
      <c r="L423" s="118">
        <v>14500</v>
      </c>
      <c r="M423" s="118">
        <v>0</v>
      </c>
      <c r="N423" s="118">
        <v>0</v>
      </c>
      <c r="O423" s="118">
        <v>30800</v>
      </c>
      <c r="P423" s="118">
        <v>104800</v>
      </c>
      <c r="Q423" s="116">
        <v>1</v>
      </c>
      <c r="R423" s="118">
        <v>104800</v>
      </c>
      <c r="S423" s="120">
        <v>46721</v>
      </c>
      <c r="T423" s="84"/>
      <c r="U423" s="106">
        <v>2027</v>
      </c>
      <c r="V423" s="107">
        <v>42338</v>
      </c>
      <c r="W423" s="108">
        <v>2028</v>
      </c>
      <c r="X423" s="108">
        <v>2037</v>
      </c>
      <c r="Y423" s="108">
        <v>145368</v>
      </c>
      <c r="Z423" s="109" t="s">
        <v>991</v>
      </c>
      <c r="AA423" s="108" t="s">
        <v>1353</v>
      </c>
      <c r="AB423" s="108" t="s">
        <v>979</v>
      </c>
      <c r="AC423" s="108">
        <v>2008</v>
      </c>
      <c r="AD423" s="110">
        <v>926</v>
      </c>
      <c r="AE423" s="110"/>
      <c r="AF423" s="111">
        <v>30665</v>
      </c>
      <c r="AG423" s="111">
        <v>23875</v>
      </c>
      <c r="AH423" s="295"/>
      <c r="AI423" s="296"/>
      <c r="AJ423" s="79"/>
      <c r="AK423" s="79"/>
      <c r="AL423" s="79"/>
      <c r="AM423" s="79"/>
      <c r="AV423" s="79"/>
      <c r="AY423" s="79"/>
      <c r="AZ423" s="81"/>
    </row>
    <row r="424" spans="1:52" ht="15" x14ac:dyDescent="0.25">
      <c r="A424" s="112">
        <f t="shared" si="6"/>
        <v>419</v>
      </c>
      <c r="B424" s="113" t="s">
        <v>1361</v>
      </c>
      <c r="C424" s="112" t="s">
        <v>577</v>
      </c>
      <c r="D424" s="114" t="s">
        <v>961</v>
      </c>
      <c r="E424" s="115">
        <v>1548</v>
      </c>
      <c r="F424" s="116"/>
      <c r="G424" s="112"/>
      <c r="H424" s="115">
        <v>14.8</v>
      </c>
      <c r="I424" s="117"/>
      <c r="J424" s="118">
        <v>0</v>
      </c>
      <c r="K424" s="119" t="s">
        <v>969</v>
      </c>
      <c r="L424" s="118">
        <v>0</v>
      </c>
      <c r="M424" s="118">
        <v>0</v>
      </c>
      <c r="N424" s="118">
        <v>0</v>
      </c>
      <c r="O424" s="118">
        <v>30800</v>
      </c>
      <c r="P424" s="118">
        <v>30800</v>
      </c>
      <c r="Q424" s="116">
        <v>1</v>
      </c>
      <c r="R424" s="118">
        <v>30800</v>
      </c>
      <c r="S424" s="120" t="s">
        <v>990</v>
      </c>
      <c r="T424" s="84"/>
      <c r="U424" s="106"/>
      <c r="V424" s="107"/>
      <c r="W424" s="108"/>
      <c r="X424" s="108">
        <v>2027</v>
      </c>
      <c r="Y424" s="108">
        <v>421937</v>
      </c>
      <c r="Z424" s="109" t="s">
        <v>991</v>
      </c>
      <c r="AA424" s="108" t="s">
        <v>1354</v>
      </c>
      <c r="AB424" s="108" t="s">
        <v>979</v>
      </c>
      <c r="AC424" s="108">
        <v>2010</v>
      </c>
      <c r="AD424" s="110">
        <v>741.1</v>
      </c>
      <c r="AE424" s="110"/>
      <c r="AF424" s="111">
        <v>0</v>
      </c>
      <c r="AG424" s="111">
        <v>23875</v>
      </c>
      <c r="AH424" s="295"/>
      <c r="AI424" s="296"/>
      <c r="AJ424" s="79"/>
      <c r="AK424" s="79"/>
      <c r="AL424" s="79"/>
      <c r="AM424" s="79"/>
      <c r="AV424" s="79"/>
      <c r="AY424" s="79"/>
      <c r="AZ424" s="81"/>
    </row>
    <row r="425" spans="1:52" ht="15" x14ac:dyDescent="0.25">
      <c r="A425" s="112">
        <f t="shared" si="6"/>
        <v>420</v>
      </c>
      <c r="B425" s="113" t="s">
        <v>1361</v>
      </c>
      <c r="C425" s="112" t="s">
        <v>578</v>
      </c>
      <c r="D425" s="114" t="s">
        <v>886</v>
      </c>
      <c r="E425" s="115">
        <v>752</v>
      </c>
      <c r="F425" s="116"/>
      <c r="G425" s="112" t="s">
        <v>964</v>
      </c>
      <c r="H425" s="115">
        <v>13.6</v>
      </c>
      <c r="I425" s="117"/>
      <c r="J425" s="118">
        <v>0</v>
      </c>
      <c r="K425" s="119" t="s">
        <v>969</v>
      </c>
      <c r="L425" s="118">
        <v>0</v>
      </c>
      <c r="M425" s="118" t="s">
        <v>989</v>
      </c>
      <c r="N425" s="118" t="s">
        <v>989</v>
      </c>
      <c r="O425" s="118" t="s">
        <v>989</v>
      </c>
      <c r="P425" s="118">
        <v>0</v>
      </c>
      <c r="Q425" s="116">
        <v>1</v>
      </c>
      <c r="R425" s="118">
        <v>0</v>
      </c>
      <c r="S425" s="120" t="s">
        <v>990</v>
      </c>
      <c r="T425" s="84"/>
      <c r="U425" s="106"/>
      <c r="V425" s="107"/>
      <c r="W425" s="108"/>
      <c r="X425" s="108"/>
      <c r="Y425" s="108">
        <v>437472</v>
      </c>
      <c r="Z425" s="109" t="s">
        <v>991</v>
      </c>
      <c r="AA425" s="108" t="s">
        <v>1355</v>
      </c>
      <c r="AB425" s="108" t="s">
        <v>979</v>
      </c>
      <c r="AC425" s="108">
        <v>2011</v>
      </c>
      <c r="AD425" s="110">
        <v>751.98</v>
      </c>
      <c r="AE425" s="110"/>
      <c r="AF425" s="111">
        <v>0</v>
      </c>
      <c r="AG425" s="111">
        <v>2387.5</v>
      </c>
      <c r="AH425" s="295"/>
      <c r="AI425" s="296"/>
      <c r="AJ425" s="79"/>
      <c r="AV425" s="79"/>
      <c r="AY425" s="79"/>
      <c r="AZ425" s="81"/>
    </row>
    <row r="426" spans="1:52" ht="15" x14ac:dyDescent="0.25">
      <c r="A426" s="130">
        <f t="shared" si="6"/>
        <v>421</v>
      </c>
      <c r="B426" s="131" t="s">
        <v>1361</v>
      </c>
      <c r="C426" s="130" t="s">
        <v>579</v>
      </c>
      <c r="D426" s="132" t="s">
        <v>962</v>
      </c>
      <c r="E426" s="133">
        <v>1669</v>
      </c>
      <c r="F426" s="134"/>
      <c r="G426" s="130" t="s">
        <v>964</v>
      </c>
      <c r="H426" s="133">
        <v>14.9</v>
      </c>
      <c r="I426" s="135"/>
      <c r="J426" s="136">
        <v>0</v>
      </c>
      <c r="K426" s="137" t="s">
        <v>969</v>
      </c>
      <c r="L426" s="136">
        <v>0</v>
      </c>
      <c r="M426" s="136" t="s">
        <v>989</v>
      </c>
      <c r="N426" s="136" t="s">
        <v>989</v>
      </c>
      <c r="O426" s="136" t="s">
        <v>989</v>
      </c>
      <c r="P426" s="136">
        <v>0</v>
      </c>
      <c r="Q426" s="134">
        <v>1</v>
      </c>
      <c r="R426" s="136">
        <v>0</v>
      </c>
      <c r="S426" s="138" t="s">
        <v>990</v>
      </c>
      <c r="T426" s="84"/>
      <c r="U426" s="106"/>
      <c r="V426" s="107"/>
      <c r="W426" s="108"/>
      <c r="X426" s="108"/>
      <c r="Y426" s="108">
        <v>421564</v>
      </c>
      <c r="Z426" s="109" t="s">
        <v>991</v>
      </c>
      <c r="AA426" s="108" t="s">
        <v>1355</v>
      </c>
      <c r="AB426" s="108" t="s">
        <v>979</v>
      </c>
      <c r="AC426" s="108">
        <v>2010</v>
      </c>
      <c r="AD426" s="110">
        <v>726.95</v>
      </c>
      <c r="AE426" s="110"/>
      <c r="AF426" s="111">
        <v>0</v>
      </c>
      <c r="AG426" s="111">
        <v>23875</v>
      </c>
      <c r="AH426" s="295"/>
      <c r="AI426" s="296"/>
      <c r="AJ426" s="79"/>
      <c r="AV426" s="79"/>
      <c r="AY426" s="79"/>
      <c r="AZ426" s="81"/>
    </row>
  </sheetData>
  <sheetProtection algorithmName="SHA-512" hashValue="h0d7mzhw0NmanQ+GnlyPpSxt8dCZMrvq5qvuMd8En/N3p1DsSXLtkEaE6HUmlUoPoF1lWVNk0l1e4gXjkYuARw==" saltValue="I5Mn2Ews2/n80A+m2iJX+Q==" spinCount="100000" sheet="1" objects="1" scenarios="1" formatCells="0" formatColumns="0" formatRows="0" insertColumns="0" insertRows="0" deleteColumns="0" deleteRows="0" sort="0" autoFilter="0"/>
  <autoFilter ref="A5:AG5" xr:uid="{4C81CDB7-4B2F-4B41-BC73-D7B42BA60D15}"/>
  <sortState xmlns:xlrd2="http://schemas.microsoft.com/office/spreadsheetml/2017/richdata2" ref="A6:AZ426">
    <sortCondition ref="AZ6:AZ426"/>
  </sortState>
  <pageMargins left="0.23622047244094502" right="0.23622047244094502" top="0.74803149606299202" bottom="0.74803149606299202" header="0.31496062992126" footer="0.31496062992126"/>
  <pageSetup paperSize="5" scale="87" fitToHeight="0" orientation="landscape" horizontalDpi="1200" verticalDpi="1200" r:id="rId1"/>
  <headerFooter>
    <oddFooter>&amp;CPage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40FD-43D9-4325-A485-9616933CD2CB}">
  <sheetPr codeName="Sheet4">
    <pageSetUpPr fitToPage="1"/>
  </sheetPr>
  <dimension ref="A1:AH110"/>
  <sheetViews>
    <sheetView workbookViewId="0">
      <pane xSplit="5" ySplit="5" topLeftCell="F6" activePane="bottomRight" state="frozenSplit"/>
      <selection pane="topRight" activeCell="F1" sqref="F1"/>
      <selection pane="bottomLeft" activeCell="A6" sqref="A6"/>
      <selection pane="bottomRight" activeCell="A6" sqref="A6"/>
    </sheetView>
  </sheetViews>
  <sheetFormatPr defaultRowHeight="10.5" x14ac:dyDescent="0.15"/>
  <cols>
    <col min="1" max="1" width="4.140625" style="78" customWidth="1"/>
    <col min="2" max="3" width="17.5703125" style="78" customWidth="1"/>
    <col min="4" max="5" width="7.28515625" style="78" customWidth="1"/>
    <col min="6" max="6" width="15.7109375" style="78" customWidth="1"/>
    <col min="7" max="7" width="10.28515625" style="78" customWidth="1"/>
    <col min="8" max="9" width="12.7109375" style="78" customWidth="1"/>
    <col min="10" max="10" width="13.85546875" style="78" customWidth="1"/>
    <col min="11" max="11" width="5.5703125" style="78" customWidth="1"/>
    <col min="12" max="12" width="6.5703125" style="78" customWidth="1"/>
    <col min="13" max="13" width="8.28515625" style="78" customWidth="1"/>
    <col min="14" max="15" width="8.42578125" style="78" customWidth="1"/>
    <col min="16" max="16" width="9.140625" style="78"/>
    <col min="17" max="17" width="7.7109375" style="78" customWidth="1"/>
    <col min="18" max="18" width="11.85546875" style="78" customWidth="1"/>
    <col min="19" max="19" width="10.28515625" style="78" customWidth="1"/>
    <col min="20" max="20" width="0.42578125" style="78" customWidth="1"/>
    <col min="21" max="21" width="30.7109375" style="78" customWidth="1"/>
    <col min="22" max="16384" width="9.140625" style="78"/>
  </cols>
  <sheetData>
    <row r="1" spans="1:34" ht="13.5" customHeight="1" x14ac:dyDescent="0.15">
      <c r="A1" s="82"/>
      <c r="B1" s="82"/>
      <c r="C1" s="82"/>
      <c r="D1" s="82"/>
      <c r="E1" s="82"/>
      <c r="F1" s="82"/>
      <c r="G1" s="82"/>
      <c r="H1" s="82"/>
      <c r="I1" s="82"/>
      <c r="J1" s="82"/>
      <c r="K1" s="82"/>
      <c r="L1" s="82"/>
      <c r="M1" s="82"/>
      <c r="N1" s="82"/>
      <c r="O1" s="82"/>
      <c r="P1" s="82"/>
      <c r="Q1" s="82"/>
      <c r="R1" s="82"/>
      <c r="S1" s="83" t="s">
        <v>116</v>
      </c>
      <c r="T1" s="84"/>
      <c r="U1" s="84"/>
    </row>
    <row r="2" spans="1:34" ht="18" customHeight="1" x14ac:dyDescent="0.2">
      <c r="A2" s="82"/>
      <c r="B2" s="82"/>
      <c r="C2" s="82"/>
      <c r="D2" s="82"/>
      <c r="E2" s="82"/>
      <c r="F2" s="82"/>
      <c r="G2" s="82"/>
      <c r="H2" s="82"/>
      <c r="I2" s="82"/>
      <c r="J2" s="82"/>
      <c r="K2" s="82"/>
      <c r="L2" s="82"/>
      <c r="M2" s="82"/>
      <c r="N2" s="82"/>
      <c r="O2" s="82"/>
      <c r="P2" s="82"/>
      <c r="Q2" s="82"/>
      <c r="R2" s="82"/>
      <c r="S2" s="85" t="s">
        <v>121</v>
      </c>
      <c r="T2" s="84"/>
      <c r="U2" s="84"/>
    </row>
    <row r="3" spans="1:34" ht="3.75" customHeight="1" thickBot="1" x14ac:dyDescent="0.2">
      <c r="A3" s="86"/>
      <c r="B3" s="86"/>
      <c r="C3" s="86"/>
      <c r="D3" s="86"/>
      <c r="E3" s="86"/>
      <c r="F3" s="86"/>
      <c r="G3" s="86"/>
      <c r="H3" s="86"/>
      <c r="I3" s="86"/>
      <c r="J3" s="86"/>
      <c r="K3" s="86"/>
      <c r="L3" s="86"/>
      <c r="M3" s="86"/>
      <c r="N3" s="86"/>
      <c r="O3" s="86"/>
      <c r="P3" s="86"/>
      <c r="Q3" s="86"/>
      <c r="R3" s="86"/>
      <c r="S3" s="86"/>
      <c r="T3" s="84"/>
      <c r="U3" s="84"/>
    </row>
    <row r="4" spans="1:34" x14ac:dyDescent="0.15">
      <c r="A4" s="87" t="s">
        <v>117</v>
      </c>
      <c r="B4" s="82"/>
      <c r="C4" s="82"/>
      <c r="D4" s="82"/>
      <c r="E4" s="82"/>
      <c r="F4" s="82"/>
      <c r="G4" s="82"/>
      <c r="H4" s="82"/>
      <c r="I4" s="82"/>
      <c r="J4" s="82"/>
      <c r="K4" s="82"/>
      <c r="L4" s="82"/>
      <c r="M4" s="82"/>
      <c r="N4" s="82"/>
      <c r="O4" s="88" t="s">
        <v>127</v>
      </c>
      <c r="P4" s="89"/>
      <c r="Q4" s="89"/>
      <c r="R4" s="89"/>
      <c r="S4" s="90" t="s">
        <v>1373</v>
      </c>
      <c r="T4" s="84"/>
      <c r="U4" s="84"/>
    </row>
    <row r="5" spans="1:34" ht="31.5" x14ac:dyDescent="0.15">
      <c r="A5" s="92" t="s">
        <v>1</v>
      </c>
      <c r="B5" s="93" t="s">
        <v>128</v>
      </c>
      <c r="C5" s="92" t="s">
        <v>1374</v>
      </c>
      <c r="D5" s="92" t="s">
        <v>1375</v>
      </c>
      <c r="E5" s="92" t="s">
        <v>1376</v>
      </c>
      <c r="F5" s="92" t="s">
        <v>1377</v>
      </c>
      <c r="G5" s="92" t="s">
        <v>1378</v>
      </c>
      <c r="H5" s="92" t="s">
        <v>1379</v>
      </c>
      <c r="I5" s="92" t="s">
        <v>1380</v>
      </c>
      <c r="J5" s="92" t="s">
        <v>1381</v>
      </c>
      <c r="K5" s="92" t="s">
        <v>1382</v>
      </c>
      <c r="L5" s="92" t="s">
        <v>1383</v>
      </c>
      <c r="M5" s="92" t="s">
        <v>1384</v>
      </c>
      <c r="N5" s="92" t="s">
        <v>1385</v>
      </c>
      <c r="O5" s="92" t="s">
        <v>140</v>
      </c>
      <c r="P5" s="92" t="s">
        <v>142</v>
      </c>
      <c r="Q5" s="92" t="s">
        <v>143</v>
      </c>
      <c r="R5" s="92" t="s">
        <v>144</v>
      </c>
      <c r="S5" s="92" t="s">
        <v>1386</v>
      </c>
      <c r="T5" s="84"/>
      <c r="U5" s="96" t="s">
        <v>1356</v>
      </c>
    </row>
    <row r="6" spans="1:34" ht="18" customHeight="1" x14ac:dyDescent="0.25">
      <c r="A6" s="97">
        <v>1</v>
      </c>
      <c r="B6" s="98" t="s">
        <v>1361</v>
      </c>
      <c r="C6" s="97" t="s">
        <v>470</v>
      </c>
      <c r="D6" s="97">
        <v>3541</v>
      </c>
      <c r="E6" s="97">
        <v>7</v>
      </c>
      <c r="F6" s="97" t="s">
        <v>1430</v>
      </c>
      <c r="G6" s="100"/>
      <c r="H6" s="97" t="s">
        <v>1128</v>
      </c>
      <c r="I6" s="97" t="s">
        <v>1408</v>
      </c>
      <c r="J6" s="97" t="s">
        <v>1392</v>
      </c>
      <c r="K6" s="100">
        <v>168.3</v>
      </c>
      <c r="L6" s="101">
        <v>1.1299999999999999</v>
      </c>
      <c r="M6" s="97" t="s">
        <v>1387</v>
      </c>
      <c r="N6" s="103">
        <v>8800</v>
      </c>
      <c r="O6" s="103">
        <v>0</v>
      </c>
      <c r="P6" s="103">
        <v>8800</v>
      </c>
      <c r="Q6" s="101">
        <v>0.65</v>
      </c>
      <c r="R6" s="103">
        <v>5720</v>
      </c>
      <c r="S6" s="97">
        <v>2027</v>
      </c>
      <c r="T6" s="84"/>
      <c r="U6" s="109" t="s">
        <v>991</v>
      </c>
      <c r="X6" s="79"/>
      <c r="Y6" s="79"/>
      <c r="AF6"/>
      <c r="AG6"/>
      <c r="AH6"/>
    </row>
    <row r="7" spans="1:34" ht="18" customHeight="1" x14ac:dyDescent="0.25">
      <c r="A7" s="112">
        <f t="shared" ref="A7:A38" si="0">A6+1</f>
        <v>2</v>
      </c>
      <c r="B7" s="113" t="s">
        <v>1361</v>
      </c>
      <c r="C7" s="112" t="s">
        <v>443</v>
      </c>
      <c r="D7" s="112">
        <v>3541</v>
      </c>
      <c r="E7" s="112">
        <v>10</v>
      </c>
      <c r="F7" s="112" t="s">
        <v>1430</v>
      </c>
      <c r="G7" s="115"/>
      <c r="H7" s="112" t="s">
        <v>1121</v>
      </c>
      <c r="I7" s="112" t="s">
        <v>1121</v>
      </c>
      <c r="J7" s="112" t="s">
        <v>1392</v>
      </c>
      <c r="K7" s="115">
        <v>114.3</v>
      </c>
      <c r="L7" s="116">
        <v>0.2</v>
      </c>
      <c r="M7" s="112" t="s">
        <v>1387</v>
      </c>
      <c r="N7" s="118">
        <v>7700</v>
      </c>
      <c r="O7" s="118">
        <v>0</v>
      </c>
      <c r="P7" s="118">
        <v>7700</v>
      </c>
      <c r="Q7" s="116">
        <v>1</v>
      </c>
      <c r="R7" s="118">
        <v>7700</v>
      </c>
      <c r="S7" s="112">
        <v>2027</v>
      </c>
      <c r="T7" s="84"/>
      <c r="U7" s="109" t="s">
        <v>991</v>
      </c>
      <c r="X7" s="79"/>
      <c r="Y7" s="79"/>
      <c r="AF7"/>
      <c r="AG7"/>
      <c r="AH7"/>
    </row>
    <row r="8" spans="1:34" ht="18" customHeight="1" x14ac:dyDescent="0.25">
      <c r="A8" s="112">
        <f t="shared" si="0"/>
        <v>3</v>
      </c>
      <c r="B8" s="113" t="s">
        <v>1361</v>
      </c>
      <c r="C8" s="112"/>
      <c r="D8" s="112">
        <v>3541</v>
      </c>
      <c r="E8" s="112">
        <v>11</v>
      </c>
      <c r="F8" s="112" t="s">
        <v>1430</v>
      </c>
      <c r="G8" s="115"/>
      <c r="H8" s="112" t="s">
        <v>1084</v>
      </c>
      <c r="I8" s="112" t="s">
        <v>1409</v>
      </c>
      <c r="J8" s="112" t="s">
        <v>1392</v>
      </c>
      <c r="K8" s="115">
        <v>114.3</v>
      </c>
      <c r="L8" s="116">
        <v>0.71</v>
      </c>
      <c r="M8" s="112" t="s">
        <v>1387</v>
      </c>
      <c r="N8" s="118">
        <v>8200</v>
      </c>
      <c r="O8" s="118">
        <v>0</v>
      </c>
      <c r="P8" s="118">
        <v>8200</v>
      </c>
      <c r="Q8" s="116"/>
      <c r="R8" s="118">
        <v>7169.44</v>
      </c>
      <c r="S8" s="112">
        <v>2031</v>
      </c>
      <c r="T8" s="84"/>
      <c r="U8" s="109" t="s">
        <v>991</v>
      </c>
      <c r="X8" s="79"/>
      <c r="Y8" s="79"/>
      <c r="AF8"/>
      <c r="AG8"/>
      <c r="AH8"/>
    </row>
    <row r="9" spans="1:34" ht="18" customHeight="1" x14ac:dyDescent="0.25">
      <c r="A9" s="112">
        <f t="shared" si="0"/>
        <v>4</v>
      </c>
      <c r="B9" s="113" t="s">
        <v>1361</v>
      </c>
      <c r="C9" s="112" t="s">
        <v>202</v>
      </c>
      <c r="D9" s="112">
        <v>8917</v>
      </c>
      <c r="E9" s="112">
        <v>20</v>
      </c>
      <c r="F9" s="112" t="s">
        <v>1429</v>
      </c>
      <c r="G9" s="115"/>
      <c r="H9" s="112" t="s">
        <v>1036</v>
      </c>
      <c r="I9" s="112" t="s">
        <v>1394</v>
      </c>
      <c r="J9" s="112" t="s">
        <v>1393</v>
      </c>
      <c r="K9" s="115">
        <v>88.9</v>
      </c>
      <c r="L9" s="116">
        <v>0.72</v>
      </c>
      <c r="M9" s="112" t="s">
        <v>1387</v>
      </c>
      <c r="N9" s="118">
        <v>7600</v>
      </c>
      <c r="O9" s="118">
        <v>0</v>
      </c>
      <c r="P9" s="118">
        <v>7600</v>
      </c>
      <c r="Q9" s="116">
        <v>1</v>
      </c>
      <c r="R9" s="118">
        <v>7600</v>
      </c>
      <c r="S9" s="112">
        <v>2026</v>
      </c>
      <c r="T9" s="84"/>
      <c r="U9" s="109" t="s">
        <v>999</v>
      </c>
      <c r="X9" s="79"/>
      <c r="Y9" s="79"/>
      <c r="AF9"/>
      <c r="AG9"/>
      <c r="AH9"/>
    </row>
    <row r="10" spans="1:34" ht="18" customHeight="1" x14ac:dyDescent="0.25">
      <c r="A10" s="112">
        <f t="shared" si="0"/>
        <v>5</v>
      </c>
      <c r="B10" s="113" t="s">
        <v>1361</v>
      </c>
      <c r="C10" s="112" t="s">
        <v>206</v>
      </c>
      <c r="D10" s="112">
        <v>8917</v>
      </c>
      <c r="E10" s="112">
        <v>21</v>
      </c>
      <c r="F10" s="112" t="s">
        <v>1429</v>
      </c>
      <c r="G10" s="115"/>
      <c r="H10" s="112" t="s">
        <v>1035</v>
      </c>
      <c r="I10" s="112" t="s">
        <v>1394</v>
      </c>
      <c r="J10" s="112" t="s">
        <v>1393</v>
      </c>
      <c r="K10" s="115">
        <v>88.9</v>
      </c>
      <c r="L10" s="116">
        <v>0.69</v>
      </c>
      <c r="M10" s="112" t="s">
        <v>1387</v>
      </c>
      <c r="N10" s="118">
        <v>7600</v>
      </c>
      <c r="O10" s="118">
        <v>0</v>
      </c>
      <c r="P10" s="118">
        <v>7600</v>
      </c>
      <c r="Q10" s="116">
        <v>1</v>
      </c>
      <c r="R10" s="118">
        <v>7600</v>
      </c>
      <c r="S10" s="112">
        <v>2029</v>
      </c>
      <c r="T10" s="84"/>
      <c r="U10" s="109" t="s">
        <v>999</v>
      </c>
      <c r="X10" s="79"/>
      <c r="Y10" s="79"/>
      <c r="AF10"/>
      <c r="AG10"/>
      <c r="AH10"/>
    </row>
    <row r="11" spans="1:34" ht="18" customHeight="1" x14ac:dyDescent="0.25">
      <c r="A11" s="112">
        <f t="shared" si="0"/>
        <v>6</v>
      </c>
      <c r="B11" s="113" t="s">
        <v>1361</v>
      </c>
      <c r="C11" s="112" t="s">
        <v>208</v>
      </c>
      <c r="D11" s="112">
        <v>8917</v>
      </c>
      <c r="E11" s="112">
        <v>22</v>
      </c>
      <c r="F11" s="112" t="s">
        <v>1429</v>
      </c>
      <c r="G11" s="115"/>
      <c r="H11" s="112" t="s">
        <v>1040</v>
      </c>
      <c r="I11" s="112" t="s">
        <v>1394</v>
      </c>
      <c r="J11" s="112" t="s">
        <v>1393</v>
      </c>
      <c r="K11" s="115">
        <v>88.9</v>
      </c>
      <c r="L11" s="116">
        <v>0.88</v>
      </c>
      <c r="M11" s="112" t="s">
        <v>1387</v>
      </c>
      <c r="N11" s="118">
        <v>7600</v>
      </c>
      <c r="O11" s="118">
        <v>0</v>
      </c>
      <c r="P11" s="118">
        <v>7600</v>
      </c>
      <c r="Q11" s="116">
        <v>1</v>
      </c>
      <c r="R11" s="118">
        <v>7600</v>
      </c>
      <c r="S11" s="112">
        <v>2031</v>
      </c>
      <c r="T11" s="84"/>
      <c r="U11" s="109" t="s">
        <v>999</v>
      </c>
      <c r="X11" s="79"/>
      <c r="Y11" s="79"/>
      <c r="AF11"/>
      <c r="AG11"/>
      <c r="AH11"/>
    </row>
    <row r="12" spans="1:34" ht="18" customHeight="1" x14ac:dyDescent="0.25">
      <c r="A12" s="112">
        <f t="shared" si="0"/>
        <v>7</v>
      </c>
      <c r="B12" s="113" t="s">
        <v>1361</v>
      </c>
      <c r="C12" s="112" t="s">
        <v>205</v>
      </c>
      <c r="D12" s="112">
        <v>8917</v>
      </c>
      <c r="E12" s="112">
        <v>23</v>
      </c>
      <c r="F12" s="112" t="s">
        <v>1429</v>
      </c>
      <c r="G12" s="115"/>
      <c r="H12" s="112" t="s">
        <v>1039</v>
      </c>
      <c r="I12" s="112" t="s">
        <v>1394</v>
      </c>
      <c r="J12" s="112" t="s">
        <v>1393</v>
      </c>
      <c r="K12" s="115">
        <v>88.9</v>
      </c>
      <c r="L12" s="116">
        <v>0.36</v>
      </c>
      <c r="M12" s="112" t="s">
        <v>1387</v>
      </c>
      <c r="N12" s="118">
        <v>7600</v>
      </c>
      <c r="O12" s="118">
        <v>0</v>
      </c>
      <c r="P12" s="118">
        <v>7600</v>
      </c>
      <c r="Q12" s="116">
        <v>1</v>
      </c>
      <c r="R12" s="118">
        <v>7600</v>
      </c>
      <c r="S12" s="112">
        <v>2026</v>
      </c>
      <c r="T12" s="84"/>
      <c r="U12" s="109" t="s">
        <v>999</v>
      </c>
      <c r="X12" s="79"/>
      <c r="Y12" s="79"/>
      <c r="AF12"/>
      <c r="AG12"/>
      <c r="AH12"/>
    </row>
    <row r="13" spans="1:34" ht="18" customHeight="1" x14ac:dyDescent="0.25">
      <c r="A13" s="112">
        <f t="shared" si="0"/>
        <v>8</v>
      </c>
      <c r="B13" s="113" t="s">
        <v>1361</v>
      </c>
      <c r="C13" s="112" t="s">
        <v>202</v>
      </c>
      <c r="D13" s="112">
        <v>8917</v>
      </c>
      <c r="E13" s="112">
        <v>24</v>
      </c>
      <c r="F13" s="112" t="s">
        <v>1429</v>
      </c>
      <c r="G13" s="115"/>
      <c r="H13" s="112" t="s">
        <v>1036</v>
      </c>
      <c r="I13" s="112" t="s">
        <v>1394</v>
      </c>
      <c r="J13" s="112" t="s">
        <v>1393</v>
      </c>
      <c r="K13" s="115">
        <v>80.5</v>
      </c>
      <c r="L13" s="116">
        <v>0.5</v>
      </c>
      <c r="M13" s="112" t="s">
        <v>1387</v>
      </c>
      <c r="N13" s="118">
        <v>7600</v>
      </c>
      <c r="O13" s="118">
        <v>0</v>
      </c>
      <c r="P13" s="118">
        <v>7600</v>
      </c>
      <c r="Q13" s="116">
        <v>1</v>
      </c>
      <c r="R13" s="118">
        <v>7600</v>
      </c>
      <c r="S13" s="112">
        <v>2026</v>
      </c>
      <c r="T13" s="84"/>
      <c r="U13" s="109" t="s">
        <v>999</v>
      </c>
      <c r="X13" s="79"/>
      <c r="Y13" s="79"/>
      <c r="AF13"/>
      <c r="AG13"/>
      <c r="AH13"/>
    </row>
    <row r="14" spans="1:34" ht="18" customHeight="1" x14ac:dyDescent="0.25">
      <c r="A14" s="112">
        <f t="shared" si="0"/>
        <v>9</v>
      </c>
      <c r="B14" s="113" t="s">
        <v>1361</v>
      </c>
      <c r="C14" s="112" t="s">
        <v>203</v>
      </c>
      <c r="D14" s="112">
        <v>8917</v>
      </c>
      <c r="E14" s="112">
        <v>25</v>
      </c>
      <c r="F14" s="112" t="s">
        <v>1429</v>
      </c>
      <c r="G14" s="115"/>
      <c r="H14" s="112" t="s">
        <v>1037</v>
      </c>
      <c r="I14" s="112" t="s">
        <v>1394</v>
      </c>
      <c r="J14" s="112" t="s">
        <v>1393</v>
      </c>
      <c r="K14" s="115">
        <v>114.3</v>
      </c>
      <c r="L14" s="116">
        <v>0.21</v>
      </c>
      <c r="M14" s="112" t="s">
        <v>1387</v>
      </c>
      <c r="N14" s="118">
        <v>7600</v>
      </c>
      <c r="O14" s="118">
        <v>5000</v>
      </c>
      <c r="P14" s="118">
        <v>12600</v>
      </c>
      <c r="Q14" s="116">
        <v>1</v>
      </c>
      <c r="R14" s="118">
        <v>12600</v>
      </c>
      <c r="S14" s="112">
        <v>2026</v>
      </c>
      <c r="T14" s="84"/>
      <c r="U14" s="109" t="s">
        <v>999</v>
      </c>
      <c r="X14" s="79"/>
      <c r="Y14" s="79"/>
      <c r="AF14"/>
      <c r="AG14"/>
      <c r="AH14"/>
    </row>
    <row r="15" spans="1:34" ht="18" customHeight="1" x14ac:dyDescent="0.25">
      <c r="A15" s="112">
        <f t="shared" si="0"/>
        <v>10</v>
      </c>
      <c r="B15" s="113" t="s">
        <v>1361</v>
      </c>
      <c r="C15" s="112" t="s">
        <v>204</v>
      </c>
      <c r="D15" s="112">
        <v>8917</v>
      </c>
      <c r="E15" s="112">
        <v>26</v>
      </c>
      <c r="F15" s="112" t="s">
        <v>1429</v>
      </c>
      <c r="G15" s="115"/>
      <c r="H15" s="112" t="s">
        <v>1038</v>
      </c>
      <c r="I15" s="112" t="s">
        <v>1394</v>
      </c>
      <c r="J15" s="112" t="s">
        <v>1393</v>
      </c>
      <c r="K15" s="115">
        <v>114.3</v>
      </c>
      <c r="L15" s="116">
        <v>0.71</v>
      </c>
      <c r="M15" s="112" t="s">
        <v>1387</v>
      </c>
      <c r="N15" s="118">
        <v>8000</v>
      </c>
      <c r="O15" s="118">
        <v>0</v>
      </c>
      <c r="P15" s="118">
        <v>8000</v>
      </c>
      <c r="Q15" s="116">
        <v>1</v>
      </c>
      <c r="R15" s="118">
        <v>8000</v>
      </c>
      <c r="S15" s="112">
        <v>2026</v>
      </c>
      <c r="T15" s="84"/>
      <c r="U15" s="109" t="s">
        <v>999</v>
      </c>
      <c r="X15" s="79"/>
      <c r="Y15" s="79"/>
      <c r="AF15"/>
      <c r="AG15"/>
      <c r="AH15"/>
    </row>
    <row r="16" spans="1:34" ht="18" customHeight="1" x14ac:dyDescent="0.25">
      <c r="A16" s="112">
        <f t="shared" si="0"/>
        <v>11</v>
      </c>
      <c r="B16" s="113" t="s">
        <v>1361</v>
      </c>
      <c r="C16" s="112"/>
      <c r="D16" s="112">
        <v>10078</v>
      </c>
      <c r="E16" s="112">
        <v>42</v>
      </c>
      <c r="F16" s="112" t="s">
        <v>1429</v>
      </c>
      <c r="G16" s="115"/>
      <c r="H16" s="112" t="s">
        <v>1394</v>
      </c>
      <c r="I16" s="112" t="s">
        <v>1410</v>
      </c>
      <c r="J16" s="112" t="s">
        <v>1393</v>
      </c>
      <c r="K16" s="115">
        <v>114.3</v>
      </c>
      <c r="L16" s="116">
        <v>1.06</v>
      </c>
      <c r="M16" s="112" t="s">
        <v>1388</v>
      </c>
      <c r="N16" s="118">
        <v>0</v>
      </c>
      <c r="O16" s="118">
        <v>0</v>
      </c>
      <c r="P16" s="118">
        <v>0</v>
      </c>
      <c r="Q16" s="116"/>
      <c r="R16" s="118">
        <v>0</v>
      </c>
      <c r="S16" s="112" t="s">
        <v>1389</v>
      </c>
      <c r="T16" s="84"/>
      <c r="U16" s="109" t="s">
        <v>997</v>
      </c>
      <c r="X16" s="79"/>
      <c r="Y16" s="79"/>
      <c r="AF16"/>
      <c r="AG16"/>
      <c r="AH16"/>
    </row>
    <row r="17" spans="1:34" ht="18" customHeight="1" x14ac:dyDescent="0.25">
      <c r="A17" s="112">
        <f t="shared" si="0"/>
        <v>12</v>
      </c>
      <c r="B17" s="113" t="s">
        <v>1361</v>
      </c>
      <c r="C17" s="112" t="s">
        <v>1432</v>
      </c>
      <c r="D17" s="112">
        <v>10111</v>
      </c>
      <c r="E17" s="112">
        <v>3</v>
      </c>
      <c r="F17" s="112" t="s">
        <v>1429</v>
      </c>
      <c r="G17" s="115"/>
      <c r="H17" s="112" t="s">
        <v>1395</v>
      </c>
      <c r="I17" s="112" t="s">
        <v>1394</v>
      </c>
      <c r="J17" s="112" t="s">
        <v>1392</v>
      </c>
      <c r="K17" s="115">
        <v>88.9</v>
      </c>
      <c r="L17" s="116">
        <v>1.32</v>
      </c>
      <c r="M17" s="112" t="s">
        <v>1387</v>
      </c>
      <c r="N17" s="118">
        <v>10900</v>
      </c>
      <c r="O17" s="118">
        <v>25000</v>
      </c>
      <c r="P17" s="118">
        <v>35900</v>
      </c>
      <c r="Q17" s="116"/>
      <c r="R17" s="118">
        <v>31388.15</v>
      </c>
      <c r="S17" s="112">
        <v>2027</v>
      </c>
      <c r="T17" s="84"/>
      <c r="U17" s="109" t="s">
        <v>999</v>
      </c>
      <c r="X17" s="79"/>
      <c r="Y17" s="79"/>
      <c r="AF17"/>
      <c r="AG17"/>
      <c r="AH17"/>
    </row>
    <row r="18" spans="1:34" ht="18" customHeight="1" x14ac:dyDescent="0.25">
      <c r="A18" s="112">
        <f t="shared" si="0"/>
        <v>13</v>
      </c>
      <c r="B18" s="113" t="s">
        <v>1361</v>
      </c>
      <c r="C18" s="112" t="s">
        <v>1433</v>
      </c>
      <c r="D18" s="112">
        <v>10111</v>
      </c>
      <c r="E18" s="112">
        <v>4</v>
      </c>
      <c r="F18" s="112" t="s">
        <v>1429</v>
      </c>
      <c r="G18" s="115"/>
      <c r="H18" s="112" t="s">
        <v>1396</v>
      </c>
      <c r="I18" s="112" t="s">
        <v>1394</v>
      </c>
      <c r="J18" s="112" t="s">
        <v>1392</v>
      </c>
      <c r="K18" s="115">
        <v>88.9</v>
      </c>
      <c r="L18" s="116">
        <v>1.53</v>
      </c>
      <c r="M18" s="112" t="s">
        <v>966</v>
      </c>
      <c r="N18" s="118">
        <v>11500</v>
      </c>
      <c r="O18" s="118">
        <v>0</v>
      </c>
      <c r="P18" s="118">
        <v>11500</v>
      </c>
      <c r="Q18" s="116"/>
      <c r="R18" s="118">
        <v>10054.700000000001</v>
      </c>
      <c r="S18" s="112">
        <v>2032</v>
      </c>
      <c r="T18" s="84"/>
      <c r="U18" s="109" t="s">
        <v>999</v>
      </c>
      <c r="X18" s="79"/>
      <c r="Y18" s="79"/>
      <c r="AF18"/>
      <c r="AG18"/>
      <c r="AH18"/>
    </row>
    <row r="19" spans="1:34" ht="18" customHeight="1" x14ac:dyDescent="0.25">
      <c r="A19" s="121">
        <f t="shared" si="0"/>
        <v>14</v>
      </c>
      <c r="B19" s="122" t="s">
        <v>1361</v>
      </c>
      <c r="C19" s="121" t="s">
        <v>233</v>
      </c>
      <c r="D19" s="121">
        <v>14625</v>
      </c>
      <c r="E19" s="121">
        <v>23</v>
      </c>
      <c r="F19" s="121" t="s">
        <v>1429</v>
      </c>
      <c r="G19" s="124"/>
      <c r="H19" s="121" t="s">
        <v>1052</v>
      </c>
      <c r="I19" s="121" t="s">
        <v>1411</v>
      </c>
      <c r="J19" s="121" t="s">
        <v>1393</v>
      </c>
      <c r="K19" s="124">
        <v>53.3</v>
      </c>
      <c r="L19" s="125">
        <v>0.47</v>
      </c>
      <c r="M19" s="121" t="s">
        <v>1387</v>
      </c>
      <c r="N19" s="127">
        <v>7600</v>
      </c>
      <c r="O19" s="127">
        <v>0</v>
      </c>
      <c r="P19" s="127">
        <v>7600</v>
      </c>
      <c r="Q19" s="125">
        <v>0.5</v>
      </c>
      <c r="R19" s="127">
        <v>3800</v>
      </c>
      <c r="S19" s="121">
        <v>2108</v>
      </c>
      <c r="T19" s="84"/>
      <c r="U19" s="109" t="s">
        <v>997</v>
      </c>
      <c r="X19" s="79"/>
      <c r="Y19" s="79"/>
      <c r="AF19"/>
      <c r="AG19"/>
      <c r="AH19"/>
    </row>
    <row r="20" spans="1:34" ht="18" customHeight="1" x14ac:dyDescent="0.25">
      <c r="A20" s="112">
        <f t="shared" si="0"/>
        <v>15</v>
      </c>
      <c r="B20" s="113" t="s">
        <v>1361</v>
      </c>
      <c r="C20" s="112" t="s">
        <v>230</v>
      </c>
      <c r="D20" s="112">
        <v>15662</v>
      </c>
      <c r="E20" s="112">
        <v>16</v>
      </c>
      <c r="F20" s="112" t="s">
        <v>1429</v>
      </c>
      <c r="G20" s="115"/>
      <c r="H20" s="112" t="s">
        <v>1397</v>
      </c>
      <c r="I20" s="112" t="s">
        <v>1049</v>
      </c>
      <c r="J20" s="112" t="s">
        <v>1392</v>
      </c>
      <c r="K20" s="115">
        <v>114.3</v>
      </c>
      <c r="L20" s="116">
        <v>0.17</v>
      </c>
      <c r="M20" s="112" t="s">
        <v>1388</v>
      </c>
      <c r="N20" s="118">
        <v>0</v>
      </c>
      <c r="O20" s="118">
        <v>0</v>
      </c>
      <c r="P20" s="118">
        <v>0</v>
      </c>
      <c r="Q20" s="116">
        <v>1</v>
      </c>
      <c r="R20" s="118">
        <v>0</v>
      </c>
      <c r="S20" s="112" t="s">
        <v>1389</v>
      </c>
      <c r="T20" s="84"/>
      <c r="U20" s="109" t="s">
        <v>999</v>
      </c>
      <c r="X20" s="79"/>
      <c r="Y20" s="79"/>
      <c r="AF20"/>
      <c r="AG20"/>
      <c r="AH20"/>
    </row>
    <row r="21" spans="1:34" ht="18" customHeight="1" x14ac:dyDescent="0.25">
      <c r="A21" s="112">
        <f t="shared" si="0"/>
        <v>16</v>
      </c>
      <c r="B21" s="113" t="s">
        <v>1361</v>
      </c>
      <c r="C21" s="112" t="s">
        <v>230</v>
      </c>
      <c r="D21" s="112">
        <v>15662</v>
      </c>
      <c r="E21" s="112">
        <v>22</v>
      </c>
      <c r="F21" s="112" t="s">
        <v>1429</v>
      </c>
      <c r="G21" s="115"/>
      <c r="H21" s="112" t="s">
        <v>1049</v>
      </c>
      <c r="I21" s="112" t="s">
        <v>1048</v>
      </c>
      <c r="J21" s="112" t="s">
        <v>1392</v>
      </c>
      <c r="K21" s="115">
        <v>114.3</v>
      </c>
      <c r="L21" s="116">
        <v>0.38</v>
      </c>
      <c r="M21" s="112" t="s">
        <v>1388</v>
      </c>
      <c r="N21" s="118">
        <v>0</v>
      </c>
      <c r="O21" s="118">
        <v>0</v>
      </c>
      <c r="P21" s="118">
        <v>0</v>
      </c>
      <c r="Q21" s="116">
        <v>1</v>
      </c>
      <c r="R21" s="118">
        <v>0</v>
      </c>
      <c r="S21" s="112" t="s">
        <v>1389</v>
      </c>
      <c r="T21" s="84"/>
      <c r="U21" s="109" t="s">
        <v>999</v>
      </c>
      <c r="X21" s="79"/>
      <c r="Y21" s="79"/>
      <c r="AF21"/>
      <c r="AG21"/>
      <c r="AH21"/>
    </row>
    <row r="22" spans="1:34" ht="18" customHeight="1" x14ac:dyDescent="0.25">
      <c r="A22" s="112">
        <f t="shared" si="0"/>
        <v>17</v>
      </c>
      <c r="B22" s="113" t="s">
        <v>1361</v>
      </c>
      <c r="C22" s="112"/>
      <c r="D22" s="112">
        <v>22786</v>
      </c>
      <c r="E22" s="112">
        <v>119</v>
      </c>
      <c r="F22" s="112" t="s">
        <v>1431</v>
      </c>
      <c r="G22" s="115"/>
      <c r="H22" s="112" t="s">
        <v>1394</v>
      </c>
      <c r="I22" s="112" t="s">
        <v>1412</v>
      </c>
      <c r="J22" s="112" t="s">
        <v>1392</v>
      </c>
      <c r="K22" s="115">
        <v>168.3</v>
      </c>
      <c r="L22" s="116">
        <v>0.9</v>
      </c>
      <c r="M22" s="112" t="s">
        <v>1387</v>
      </c>
      <c r="N22" s="118">
        <v>14900</v>
      </c>
      <c r="O22" s="118">
        <v>50000</v>
      </c>
      <c r="P22" s="118">
        <v>64900</v>
      </c>
      <c r="Q22" s="116"/>
      <c r="R22" s="118">
        <v>56743.48</v>
      </c>
      <c r="S22" s="112">
        <v>2057</v>
      </c>
      <c r="T22" s="84"/>
      <c r="U22" s="109" t="s">
        <v>1390</v>
      </c>
      <c r="X22" s="79"/>
      <c r="Y22" s="79"/>
      <c r="AF22"/>
      <c r="AG22"/>
      <c r="AH22"/>
    </row>
    <row r="23" spans="1:34" ht="18" customHeight="1" x14ac:dyDescent="0.25">
      <c r="A23" s="112">
        <f t="shared" si="0"/>
        <v>18</v>
      </c>
      <c r="B23" s="113" t="s">
        <v>1361</v>
      </c>
      <c r="C23" s="112" t="s">
        <v>229</v>
      </c>
      <c r="D23" s="112">
        <v>22786</v>
      </c>
      <c r="E23" s="112">
        <v>136</v>
      </c>
      <c r="F23" s="112" t="s">
        <v>1431</v>
      </c>
      <c r="G23" s="115"/>
      <c r="H23" s="112" t="s">
        <v>1398</v>
      </c>
      <c r="I23" s="112" t="s">
        <v>1413</v>
      </c>
      <c r="J23" s="112" t="s">
        <v>1393</v>
      </c>
      <c r="K23" s="115">
        <v>219.1</v>
      </c>
      <c r="L23" s="116">
        <v>1.03</v>
      </c>
      <c r="M23" s="112" t="s">
        <v>1387</v>
      </c>
      <c r="N23" s="118">
        <v>10000</v>
      </c>
      <c r="O23" s="118">
        <v>0</v>
      </c>
      <c r="P23" s="118">
        <v>10000</v>
      </c>
      <c r="Q23" s="116">
        <v>1</v>
      </c>
      <c r="R23" s="118">
        <v>10000</v>
      </c>
      <c r="S23" s="112">
        <v>2031</v>
      </c>
      <c r="T23" s="84"/>
      <c r="U23" s="109" t="s">
        <v>1390</v>
      </c>
      <c r="X23" s="79"/>
      <c r="Y23" s="79"/>
      <c r="AF23"/>
      <c r="AG23"/>
      <c r="AH23"/>
    </row>
    <row r="24" spans="1:34" ht="18" customHeight="1" x14ac:dyDescent="0.25">
      <c r="A24" s="112">
        <f t="shared" si="0"/>
        <v>19</v>
      </c>
      <c r="B24" s="113" t="s">
        <v>1361</v>
      </c>
      <c r="C24" s="112"/>
      <c r="D24" s="112">
        <v>22786</v>
      </c>
      <c r="E24" s="112">
        <v>230</v>
      </c>
      <c r="F24" s="112" t="s">
        <v>1431</v>
      </c>
      <c r="G24" s="115"/>
      <c r="H24" s="112" t="s">
        <v>1129</v>
      </c>
      <c r="I24" s="112" t="s">
        <v>1414</v>
      </c>
      <c r="J24" s="112" t="s">
        <v>1393</v>
      </c>
      <c r="K24" s="115">
        <v>126.2</v>
      </c>
      <c r="L24" s="116">
        <v>1.19</v>
      </c>
      <c r="M24" s="112" t="s">
        <v>1387</v>
      </c>
      <c r="N24" s="118">
        <v>9300</v>
      </c>
      <c r="O24" s="118">
        <v>0</v>
      </c>
      <c r="P24" s="118">
        <v>9300</v>
      </c>
      <c r="Q24" s="116"/>
      <c r="R24" s="118">
        <v>8131.19</v>
      </c>
      <c r="S24" s="112">
        <v>2054</v>
      </c>
      <c r="T24" s="84"/>
      <c r="U24" s="109" t="s">
        <v>1390</v>
      </c>
      <c r="X24" s="79"/>
      <c r="Y24" s="79"/>
      <c r="AF24"/>
      <c r="AG24"/>
      <c r="AH24"/>
    </row>
    <row r="25" spans="1:34" ht="18" customHeight="1" x14ac:dyDescent="0.25">
      <c r="A25" s="112">
        <f t="shared" si="0"/>
        <v>20</v>
      </c>
      <c r="B25" s="113" t="s">
        <v>1361</v>
      </c>
      <c r="C25" s="112" t="s">
        <v>184</v>
      </c>
      <c r="D25" s="112">
        <v>31254</v>
      </c>
      <c r="E25" s="112">
        <v>1</v>
      </c>
      <c r="F25" s="112" t="s">
        <v>1430</v>
      </c>
      <c r="G25" s="115"/>
      <c r="H25" s="112" t="s">
        <v>1024</v>
      </c>
      <c r="I25" s="112" t="s">
        <v>1010</v>
      </c>
      <c r="J25" s="112" t="s">
        <v>1393</v>
      </c>
      <c r="K25" s="115">
        <v>114.3</v>
      </c>
      <c r="L25" s="116">
        <v>2.38</v>
      </c>
      <c r="M25" s="112" t="s">
        <v>1387</v>
      </c>
      <c r="N25" s="118">
        <v>6100</v>
      </c>
      <c r="O25" s="118">
        <v>0</v>
      </c>
      <c r="P25" s="118">
        <v>6100</v>
      </c>
      <c r="Q25" s="116">
        <v>1</v>
      </c>
      <c r="R25" s="118">
        <v>6100</v>
      </c>
      <c r="S25" s="112">
        <v>2027</v>
      </c>
      <c r="T25" s="84"/>
      <c r="U25" s="109" t="s">
        <v>991</v>
      </c>
      <c r="X25" s="79"/>
      <c r="Y25" s="79"/>
      <c r="AF25"/>
      <c r="AG25"/>
      <c r="AH25"/>
    </row>
    <row r="26" spans="1:34" ht="18" customHeight="1" x14ac:dyDescent="0.25">
      <c r="A26" s="112">
        <f t="shared" si="0"/>
        <v>21</v>
      </c>
      <c r="B26" s="113" t="s">
        <v>1361</v>
      </c>
      <c r="C26" s="112" t="s">
        <v>162</v>
      </c>
      <c r="D26" s="112">
        <v>31254</v>
      </c>
      <c r="E26" s="112">
        <v>2</v>
      </c>
      <c r="F26" s="112" t="s">
        <v>1430</v>
      </c>
      <c r="G26" s="115"/>
      <c r="H26" s="112" t="s">
        <v>1006</v>
      </c>
      <c r="I26" s="112" t="s">
        <v>1010</v>
      </c>
      <c r="J26" s="112" t="s">
        <v>1392</v>
      </c>
      <c r="K26" s="115">
        <v>168.3</v>
      </c>
      <c r="L26" s="116">
        <v>3.36</v>
      </c>
      <c r="M26" s="112" t="s">
        <v>966</v>
      </c>
      <c r="N26" s="118">
        <v>10400</v>
      </c>
      <c r="O26" s="118">
        <v>0</v>
      </c>
      <c r="P26" s="118">
        <v>10400</v>
      </c>
      <c r="Q26" s="116">
        <v>1</v>
      </c>
      <c r="R26" s="118">
        <v>10400</v>
      </c>
      <c r="S26" s="112">
        <v>2031</v>
      </c>
      <c r="T26" s="84"/>
      <c r="U26" s="109" t="s">
        <v>991</v>
      </c>
      <c r="X26" s="79"/>
      <c r="Y26" s="79"/>
      <c r="AF26"/>
      <c r="AG26"/>
      <c r="AH26"/>
    </row>
    <row r="27" spans="1:34" ht="18" customHeight="1" x14ac:dyDescent="0.25">
      <c r="A27" s="112">
        <f t="shared" si="0"/>
        <v>22</v>
      </c>
      <c r="B27" s="113" t="s">
        <v>1361</v>
      </c>
      <c r="C27" s="112" t="s">
        <v>166</v>
      </c>
      <c r="D27" s="112">
        <v>31254</v>
      </c>
      <c r="E27" s="112">
        <v>4</v>
      </c>
      <c r="F27" s="112" t="s">
        <v>1430</v>
      </c>
      <c r="G27" s="115"/>
      <c r="H27" s="112" t="s">
        <v>1010</v>
      </c>
      <c r="I27" s="112" t="s">
        <v>1010</v>
      </c>
      <c r="J27" s="112" t="s">
        <v>1393</v>
      </c>
      <c r="K27" s="115">
        <v>114.3</v>
      </c>
      <c r="L27" s="116">
        <v>0.32</v>
      </c>
      <c r="M27" s="112" t="s">
        <v>1387</v>
      </c>
      <c r="N27" s="118">
        <v>5100</v>
      </c>
      <c r="O27" s="118">
        <v>0</v>
      </c>
      <c r="P27" s="118">
        <v>5100</v>
      </c>
      <c r="Q27" s="116">
        <v>1</v>
      </c>
      <c r="R27" s="118">
        <v>5100</v>
      </c>
      <c r="S27" s="112">
        <v>2029</v>
      </c>
      <c r="T27" s="84"/>
      <c r="U27" s="109" t="s">
        <v>991</v>
      </c>
      <c r="X27" s="79"/>
      <c r="Y27" s="79"/>
      <c r="AF27"/>
      <c r="AG27"/>
      <c r="AH27"/>
    </row>
    <row r="28" spans="1:34" ht="18" customHeight="1" x14ac:dyDescent="0.25">
      <c r="A28" s="112">
        <f t="shared" si="0"/>
        <v>23</v>
      </c>
      <c r="B28" s="113" t="s">
        <v>1361</v>
      </c>
      <c r="C28" s="112" t="s">
        <v>161</v>
      </c>
      <c r="D28" s="112">
        <v>31254</v>
      </c>
      <c r="E28" s="112">
        <v>5</v>
      </c>
      <c r="F28" s="112" t="s">
        <v>1430</v>
      </c>
      <c r="G28" s="115"/>
      <c r="H28" s="112" t="s">
        <v>1005</v>
      </c>
      <c r="I28" s="112" t="s">
        <v>1415</v>
      </c>
      <c r="J28" s="112" t="s">
        <v>1392</v>
      </c>
      <c r="K28" s="115">
        <v>114.3</v>
      </c>
      <c r="L28" s="116">
        <v>0.22</v>
      </c>
      <c r="M28" s="112" t="s">
        <v>1387</v>
      </c>
      <c r="N28" s="118">
        <v>7700</v>
      </c>
      <c r="O28" s="118">
        <v>0</v>
      </c>
      <c r="P28" s="118">
        <v>7700</v>
      </c>
      <c r="Q28" s="116">
        <v>1</v>
      </c>
      <c r="R28" s="118">
        <v>7700</v>
      </c>
      <c r="S28" s="112">
        <v>2035</v>
      </c>
      <c r="T28" s="84"/>
      <c r="U28" s="109" t="s">
        <v>991</v>
      </c>
      <c r="X28" s="79"/>
      <c r="Y28" s="79"/>
      <c r="AF28"/>
      <c r="AG28"/>
      <c r="AH28"/>
    </row>
    <row r="29" spans="1:34" ht="18" customHeight="1" x14ac:dyDescent="0.25">
      <c r="A29" s="112">
        <f t="shared" si="0"/>
        <v>24</v>
      </c>
      <c r="B29" s="113" t="s">
        <v>1361</v>
      </c>
      <c r="C29" s="112" t="s">
        <v>257</v>
      </c>
      <c r="D29" s="112">
        <v>31254</v>
      </c>
      <c r="E29" s="112">
        <v>8</v>
      </c>
      <c r="F29" s="112" t="s">
        <v>1430</v>
      </c>
      <c r="G29" s="115"/>
      <c r="H29" s="112" t="s">
        <v>1062</v>
      </c>
      <c r="I29" s="112" t="s">
        <v>1062</v>
      </c>
      <c r="J29" s="112" t="s">
        <v>1392</v>
      </c>
      <c r="K29" s="115">
        <v>88.9</v>
      </c>
      <c r="L29" s="116">
        <v>0.19</v>
      </c>
      <c r="M29" s="112" t="s">
        <v>1387</v>
      </c>
      <c r="N29" s="118">
        <v>7700</v>
      </c>
      <c r="O29" s="118">
        <v>0</v>
      </c>
      <c r="P29" s="118">
        <v>7700</v>
      </c>
      <c r="Q29" s="116">
        <v>1</v>
      </c>
      <c r="R29" s="118">
        <v>7700</v>
      </c>
      <c r="S29" s="112">
        <v>2027</v>
      </c>
      <c r="T29" s="84"/>
      <c r="U29" s="109" t="s">
        <v>991</v>
      </c>
      <c r="X29" s="79"/>
      <c r="Y29" s="79"/>
      <c r="AF29"/>
      <c r="AG29"/>
      <c r="AH29"/>
    </row>
    <row r="30" spans="1:34" ht="18" customHeight="1" x14ac:dyDescent="0.25">
      <c r="A30" s="112">
        <f t="shared" si="0"/>
        <v>25</v>
      </c>
      <c r="B30" s="113" t="s">
        <v>1361</v>
      </c>
      <c r="C30" s="112" t="s">
        <v>170</v>
      </c>
      <c r="D30" s="112">
        <v>31254</v>
      </c>
      <c r="E30" s="112">
        <v>9</v>
      </c>
      <c r="F30" s="112" t="s">
        <v>1430</v>
      </c>
      <c r="G30" s="115"/>
      <c r="H30" s="112" t="s">
        <v>1014</v>
      </c>
      <c r="I30" s="112" t="s">
        <v>1417</v>
      </c>
      <c r="J30" s="112" t="s">
        <v>1392</v>
      </c>
      <c r="K30" s="115">
        <v>88.9</v>
      </c>
      <c r="L30" s="116">
        <v>0.14000000000000001</v>
      </c>
      <c r="M30" s="112" t="s">
        <v>1387</v>
      </c>
      <c r="N30" s="118">
        <v>7700</v>
      </c>
      <c r="O30" s="118">
        <v>0</v>
      </c>
      <c r="P30" s="118">
        <v>7700</v>
      </c>
      <c r="Q30" s="116">
        <v>1</v>
      </c>
      <c r="R30" s="118">
        <v>7700</v>
      </c>
      <c r="S30" s="112">
        <v>2027</v>
      </c>
      <c r="T30" s="84"/>
      <c r="U30" s="109" t="s">
        <v>991</v>
      </c>
      <c r="X30" s="79"/>
      <c r="Y30" s="79"/>
      <c r="AF30"/>
      <c r="AG30"/>
      <c r="AH30"/>
    </row>
    <row r="31" spans="1:34" ht="18" customHeight="1" x14ac:dyDescent="0.25">
      <c r="A31" s="112">
        <f t="shared" si="0"/>
        <v>26</v>
      </c>
      <c r="B31" s="113" t="s">
        <v>1361</v>
      </c>
      <c r="C31" s="112" t="s">
        <v>169</v>
      </c>
      <c r="D31" s="112">
        <v>31254</v>
      </c>
      <c r="E31" s="112">
        <v>10</v>
      </c>
      <c r="F31" s="112" t="s">
        <v>1430</v>
      </c>
      <c r="G31" s="115"/>
      <c r="H31" s="112" t="s">
        <v>1013</v>
      </c>
      <c r="I31" s="112" t="s">
        <v>1418</v>
      </c>
      <c r="J31" s="112" t="s">
        <v>1393</v>
      </c>
      <c r="K31" s="115">
        <v>88.9</v>
      </c>
      <c r="L31" s="116">
        <v>0.34</v>
      </c>
      <c r="M31" s="112" t="s">
        <v>1387</v>
      </c>
      <c r="N31" s="118">
        <v>5100</v>
      </c>
      <c r="O31" s="118">
        <v>0</v>
      </c>
      <c r="P31" s="118">
        <v>5100</v>
      </c>
      <c r="Q31" s="116">
        <v>1</v>
      </c>
      <c r="R31" s="118">
        <v>5100</v>
      </c>
      <c r="S31" s="112">
        <v>2027</v>
      </c>
      <c r="T31" s="84"/>
      <c r="U31" s="109" t="s">
        <v>991</v>
      </c>
      <c r="X31" s="79"/>
      <c r="Y31" s="79"/>
      <c r="AF31"/>
      <c r="AG31"/>
      <c r="AH31"/>
    </row>
    <row r="32" spans="1:34" ht="18" customHeight="1" x14ac:dyDescent="0.25">
      <c r="A32" s="112">
        <f t="shared" si="0"/>
        <v>27</v>
      </c>
      <c r="B32" s="113" t="s">
        <v>1361</v>
      </c>
      <c r="C32" s="112" t="s">
        <v>472</v>
      </c>
      <c r="D32" s="112">
        <v>34194</v>
      </c>
      <c r="E32" s="112">
        <v>1</v>
      </c>
      <c r="F32" s="112" t="s">
        <v>1430</v>
      </c>
      <c r="G32" s="115"/>
      <c r="H32" s="112" t="s">
        <v>1129</v>
      </c>
      <c r="I32" s="112" t="s">
        <v>1419</v>
      </c>
      <c r="J32" s="112" t="s">
        <v>1392</v>
      </c>
      <c r="K32" s="115">
        <v>88.9</v>
      </c>
      <c r="L32" s="116">
        <v>0.9</v>
      </c>
      <c r="M32" s="112" t="s">
        <v>1387</v>
      </c>
      <c r="N32" s="118">
        <v>7700</v>
      </c>
      <c r="O32" s="118">
        <v>0</v>
      </c>
      <c r="P32" s="118">
        <v>7700</v>
      </c>
      <c r="Q32" s="116">
        <v>1</v>
      </c>
      <c r="R32" s="118">
        <v>7700</v>
      </c>
      <c r="S32" s="112">
        <v>2027</v>
      </c>
      <c r="T32" s="84"/>
      <c r="U32" s="109" t="s">
        <v>991</v>
      </c>
      <c r="X32" s="79"/>
      <c r="Y32" s="79"/>
      <c r="AF32"/>
      <c r="AG32"/>
      <c r="AH32"/>
    </row>
    <row r="33" spans="1:34" ht="18" customHeight="1" x14ac:dyDescent="0.25">
      <c r="A33" s="112">
        <f t="shared" si="0"/>
        <v>28</v>
      </c>
      <c r="B33" s="113" t="s">
        <v>1361</v>
      </c>
      <c r="C33" s="112" t="s">
        <v>186</v>
      </c>
      <c r="D33" s="112">
        <v>38439</v>
      </c>
      <c r="E33" s="112">
        <v>1</v>
      </c>
      <c r="F33" s="112" t="s">
        <v>1430</v>
      </c>
      <c r="G33" s="115"/>
      <c r="H33" s="112" t="s">
        <v>1026</v>
      </c>
      <c r="I33" s="112" t="s">
        <v>1420</v>
      </c>
      <c r="J33" s="112" t="s">
        <v>1392</v>
      </c>
      <c r="K33" s="115">
        <v>88.9</v>
      </c>
      <c r="L33" s="116">
        <v>0.76</v>
      </c>
      <c r="M33" s="112" t="s">
        <v>1387</v>
      </c>
      <c r="N33" s="118">
        <v>7700</v>
      </c>
      <c r="O33" s="118">
        <v>0</v>
      </c>
      <c r="P33" s="118">
        <v>7700</v>
      </c>
      <c r="Q33" s="116">
        <v>1</v>
      </c>
      <c r="R33" s="118">
        <v>7700</v>
      </c>
      <c r="S33" s="112">
        <v>2027</v>
      </c>
      <c r="T33" s="84"/>
      <c r="U33" s="109" t="s">
        <v>991</v>
      </c>
      <c r="X33" s="79"/>
      <c r="Y33" s="79"/>
      <c r="AF33"/>
      <c r="AG33"/>
      <c r="AH33"/>
    </row>
    <row r="34" spans="1:34" ht="18" customHeight="1" x14ac:dyDescent="0.25">
      <c r="A34" s="112">
        <f t="shared" si="0"/>
        <v>29</v>
      </c>
      <c r="B34" s="113" t="s">
        <v>1361</v>
      </c>
      <c r="C34" s="112" t="s">
        <v>230</v>
      </c>
      <c r="D34" s="112">
        <v>39198</v>
      </c>
      <c r="E34" s="112">
        <v>3</v>
      </c>
      <c r="F34" s="112" t="s">
        <v>1430</v>
      </c>
      <c r="G34" s="115"/>
      <c r="H34" s="112" t="s">
        <v>1049</v>
      </c>
      <c r="I34" s="112" t="s">
        <v>1048</v>
      </c>
      <c r="J34" s="112" t="s">
        <v>1393</v>
      </c>
      <c r="K34" s="115">
        <v>88.9</v>
      </c>
      <c r="L34" s="116">
        <v>0.4</v>
      </c>
      <c r="M34" s="112" t="s">
        <v>1387</v>
      </c>
      <c r="N34" s="118">
        <v>5100</v>
      </c>
      <c r="O34" s="118">
        <v>0</v>
      </c>
      <c r="P34" s="118">
        <v>5100</v>
      </c>
      <c r="Q34" s="116">
        <v>1</v>
      </c>
      <c r="R34" s="118">
        <v>5100</v>
      </c>
      <c r="S34" s="112">
        <v>2031</v>
      </c>
      <c r="T34" s="84"/>
      <c r="U34" s="109" t="s">
        <v>999</v>
      </c>
      <c r="X34" s="79"/>
      <c r="Y34" s="79"/>
      <c r="AF34"/>
      <c r="AG34"/>
      <c r="AH34"/>
    </row>
    <row r="35" spans="1:34" ht="18" customHeight="1" x14ac:dyDescent="0.25">
      <c r="A35" s="112">
        <f t="shared" si="0"/>
        <v>30</v>
      </c>
      <c r="B35" s="113" t="s">
        <v>1361</v>
      </c>
      <c r="C35" s="112" t="s">
        <v>548</v>
      </c>
      <c r="D35" s="112">
        <v>41396</v>
      </c>
      <c r="E35" s="112">
        <v>1</v>
      </c>
      <c r="F35" s="112" t="s">
        <v>1430</v>
      </c>
      <c r="G35" s="115"/>
      <c r="H35" s="112" t="s">
        <v>1149</v>
      </c>
      <c r="I35" s="112" t="s">
        <v>1421</v>
      </c>
      <c r="J35" s="112" t="s">
        <v>1392</v>
      </c>
      <c r="K35" s="115">
        <v>88.9</v>
      </c>
      <c r="L35" s="116">
        <v>0.42</v>
      </c>
      <c r="M35" s="112" t="s">
        <v>1387</v>
      </c>
      <c r="N35" s="118">
        <v>7700</v>
      </c>
      <c r="O35" s="118">
        <v>0</v>
      </c>
      <c r="P35" s="118">
        <v>7700</v>
      </c>
      <c r="Q35" s="116">
        <v>1</v>
      </c>
      <c r="R35" s="118">
        <v>7700</v>
      </c>
      <c r="S35" s="112">
        <v>2078</v>
      </c>
      <c r="T35" s="84"/>
      <c r="U35" s="109" t="s">
        <v>991</v>
      </c>
      <c r="X35" s="79"/>
      <c r="Y35" s="79"/>
      <c r="AF35"/>
      <c r="AG35"/>
      <c r="AH35"/>
    </row>
    <row r="36" spans="1:34" ht="18" customHeight="1" x14ac:dyDescent="0.25">
      <c r="A36" s="112">
        <f t="shared" si="0"/>
        <v>31</v>
      </c>
      <c r="B36" s="113" t="s">
        <v>1361</v>
      </c>
      <c r="C36" s="112" t="s">
        <v>554</v>
      </c>
      <c r="D36" s="112">
        <v>41396</v>
      </c>
      <c r="E36" s="112">
        <v>2</v>
      </c>
      <c r="F36" s="112" t="s">
        <v>1430</v>
      </c>
      <c r="G36" s="115"/>
      <c r="H36" s="112" t="s">
        <v>1152</v>
      </c>
      <c r="I36" s="112" t="s">
        <v>1149</v>
      </c>
      <c r="J36" s="112" t="s">
        <v>1393</v>
      </c>
      <c r="K36" s="115">
        <v>88.9</v>
      </c>
      <c r="L36" s="116">
        <v>0.56000000000000005</v>
      </c>
      <c r="M36" s="112" t="s">
        <v>1387</v>
      </c>
      <c r="N36" s="118">
        <v>5100</v>
      </c>
      <c r="O36" s="118">
        <v>0</v>
      </c>
      <c r="P36" s="118">
        <v>5100</v>
      </c>
      <c r="Q36" s="116">
        <v>1</v>
      </c>
      <c r="R36" s="118">
        <v>5100</v>
      </c>
      <c r="S36" s="112">
        <v>2031</v>
      </c>
      <c r="T36" s="84"/>
      <c r="U36" s="109" t="s">
        <v>991</v>
      </c>
      <c r="X36" s="79"/>
      <c r="Y36" s="79"/>
      <c r="AF36"/>
      <c r="AG36"/>
      <c r="AH36"/>
    </row>
    <row r="37" spans="1:34" ht="18" customHeight="1" x14ac:dyDescent="0.25">
      <c r="A37" s="112">
        <f t="shared" si="0"/>
        <v>32</v>
      </c>
      <c r="B37" s="113" t="s">
        <v>1361</v>
      </c>
      <c r="C37" s="112" t="s">
        <v>165</v>
      </c>
      <c r="D37" s="112">
        <v>41947</v>
      </c>
      <c r="E37" s="112">
        <v>1</v>
      </c>
      <c r="F37" s="112" t="s">
        <v>1430</v>
      </c>
      <c r="G37" s="115"/>
      <c r="H37" s="112" t="s">
        <v>1011</v>
      </c>
      <c r="I37" s="112" t="s">
        <v>1009</v>
      </c>
      <c r="J37" s="112" t="s">
        <v>1393</v>
      </c>
      <c r="K37" s="115">
        <v>88.9</v>
      </c>
      <c r="L37" s="116">
        <v>0.18</v>
      </c>
      <c r="M37" s="112" t="s">
        <v>1387</v>
      </c>
      <c r="N37" s="118">
        <v>5100</v>
      </c>
      <c r="O37" s="118">
        <v>0</v>
      </c>
      <c r="P37" s="118">
        <v>5100</v>
      </c>
      <c r="Q37" s="116">
        <v>1</v>
      </c>
      <c r="R37" s="118">
        <v>5100</v>
      </c>
      <c r="S37" s="112">
        <v>2108</v>
      </c>
      <c r="T37" s="84"/>
      <c r="U37" s="109" t="s">
        <v>991</v>
      </c>
      <c r="X37" s="79"/>
      <c r="Y37" s="79"/>
      <c r="AF37"/>
      <c r="AG37"/>
      <c r="AH37"/>
    </row>
    <row r="38" spans="1:34" ht="18" customHeight="1" x14ac:dyDescent="0.25">
      <c r="A38" s="112">
        <f t="shared" si="0"/>
        <v>33</v>
      </c>
      <c r="B38" s="113" t="s">
        <v>1361</v>
      </c>
      <c r="C38" s="112" t="s">
        <v>567</v>
      </c>
      <c r="D38" s="112">
        <v>42681</v>
      </c>
      <c r="E38" s="112">
        <v>1</v>
      </c>
      <c r="F38" s="112" t="s">
        <v>1430</v>
      </c>
      <c r="G38" s="115"/>
      <c r="H38" s="112" t="s">
        <v>1165</v>
      </c>
      <c r="I38" s="112" t="s">
        <v>1166</v>
      </c>
      <c r="J38" s="112" t="s">
        <v>1393</v>
      </c>
      <c r="K38" s="115">
        <v>114.3</v>
      </c>
      <c r="L38" s="116">
        <v>2.08</v>
      </c>
      <c r="M38" s="112" t="s">
        <v>1387</v>
      </c>
      <c r="N38" s="118">
        <v>6100</v>
      </c>
      <c r="O38" s="118">
        <v>0</v>
      </c>
      <c r="P38" s="118">
        <v>6100</v>
      </c>
      <c r="Q38" s="116">
        <v>1</v>
      </c>
      <c r="R38" s="118">
        <v>6100</v>
      </c>
      <c r="S38" s="112">
        <v>2031</v>
      </c>
      <c r="T38" s="84"/>
      <c r="U38" s="109" t="s">
        <v>991</v>
      </c>
      <c r="X38" s="79"/>
      <c r="Y38" s="79"/>
      <c r="AF38"/>
      <c r="AG38"/>
      <c r="AH38"/>
    </row>
    <row r="39" spans="1:34" ht="18" customHeight="1" x14ac:dyDescent="0.25">
      <c r="A39" s="112">
        <f t="shared" ref="A39:A70" si="1">A38+1</f>
        <v>34</v>
      </c>
      <c r="B39" s="113" t="s">
        <v>1361</v>
      </c>
      <c r="C39" s="112" t="s">
        <v>559</v>
      </c>
      <c r="D39" s="112">
        <v>43973</v>
      </c>
      <c r="E39" s="112">
        <v>1</v>
      </c>
      <c r="F39" s="112" t="s">
        <v>1430</v>
      </c>
      <c r="G39" s="115"/>
      <c r="H39" s="112" t="s">
        <v>1157</v>
      </c>
      <c r="I39" s="112" t="s">
        <v>1153</v>
      </c>
      <c r="J39" s="112" t="s">
        <v>1392</v>
      </c>
      <c r="K39" s="115">
        <v>114.3</v>
      </c>
      <c r="L39" s="116">
        <v>0.7</v>
      </c>
      <c r="M39" s="112" t="s">
        <v>1387</v>
      </c>
      <c r="N39" s="118">
        <v>8200</v>
      </c>
      <c r="O39" s="118">
        <v>0</v>
      </c>
      <c r="P39" s="118">
        <v>8200</v>
      </c>
      <c r="Q39" s="116">
        <v>0.45</v>
      </c>
      <c r="R39" s="118">
        <v>3690</v>
      </c>
      <c r="S39" s="112">
        <v>2036</v>
      </c>
      <c r="T39" s="84"/>
      <c r="U39" s="109" t="s">
        <v>1002</v>
      </c>
      <c r="X39" s="79"/>
      <c r="Y39" s="79"/>
      <c r="AF39"/>
      <c r="AG39"/>
      <c r="AH39"/>
    </row>
    <row r="40" spans="1:34" ht="18" customHeight="1" x14ac:dyDescent="0.25">
      <c r="A40" s="112">
        <f t="shared" si="1"/>
        <v>35</v>
      </c>
      <c r="B40" s="113" t="s">
        <v>1361</v>
      </c>
      <c r="C40" s="112" t="s">
        <v>559</v>
      </c>
      <c r="D40" s="112">
        <v>43973</v>
      </c>
      <c r="E40" s="112">
        <v>2</v>
      </c>
      <c r="F40" s="112" t="s">
        <v>1430</v>
      </c>
      <c r="G40" s="115"/>
      <c r="H40" s="112" t="s">
        <v>1158</v>
      </c>
      <c r="I40" s="112" t="s">
        <v>1157</v>
      </c>
      <c r="J40" s="112" t="s">
        <v>1393</v>
      </c>
      <c r="K40" s="115">
        <v>88.9</v>
      </c>
      <c r="L40" s="116">
        <v>0.66</v>
      </c>
      <c r="M40" s="112" t="s">
        <v>1387</v>
      </c>
      <c r="N40" s="118">
        <v>5100</v>
      </c>
      <c r="O40" s="118">
        <v>0</v>
      </c>
      <c r="P40" s="118">
        <v>5100</v>
      </c>
      <c r="Q40" s="116">
        <v>0.45</v>
      </c>
      <c r="R40" s="118">
        <v>2295</v>
      </c>
      <c r="S40" s="112">
        <v>2036</v>
      </c>
      <c r="T40" s="84"/>
      <c r="U40" s="109" t="s">
        <v>1002</v>
      </c>
      <c r="X40" s="79"/>
      <c r="Y40" s="79"/>
      <c r="AF40"/>
      <c r="AG40"/>
      <c r="AH40"/>
    </row>
    <row r="41" spans="1:34" ht="18" customHeight="1" x14ac:dyDescent="0.25">
      <c r="A41" s="112">
        <f t="shared" si="1"/>
        <v>36</v>
      </c>
      <c r="B41" s="113" t="s">
        <v>1361</v>
      </c>
      <c r="C41" s="112" t="s">
        <v>197</v>
      </c>
      <c r="D41" s="112">
        <v>44702</v>
      </c>
      <c r="E41" s="112">
        <v>1</v>
      </c>
      <c r="F41" s="112" t="s">
        <v>1430</v>
      </c>
      <c r="G41" s="115"/>
      <c r="H41" s="112" t="s">
        <v>1034</v>
      </c>
      <c r="I41" s="112" t="s">
        <v>1034</v>
      </c>
      <c r="J41" s="112" t="s">
        <v>1392</v>
      </c>
      <c r="K41" s="115">
        <v>88.9</v>
      </c>
      <c r="L41" s="116">
        <v>0.16</v>
      </c>
      <c r="M41" s="112" t="s">
        <v>1387</v>
      </c>
      <c r="N41" s="118">
        <v>7700</v>
      </c>
      <c r="O41" s="118">
        <v>0</v>
      </c>
      <c r="P41" s="118">
        <v>7700</v>
      </c>
      <c r="Q41" s="116">
        <v>1</v>
      </c>
      <c r="R41" s="118">
        <v>7700</v>
      </c>
      <c r="S41" s="112">
        <v>2027</v>
      </c>
      <c r="T41" s="84"/>
      <c r="U41" s="109" t="s">
        <v>991</v>
      </c>
      <c r="X41" s="79"/>
      <c r="Y41" s="79"/>
      <c r="AF41"/>
      <c r="AG41"/>
      <c r="AH41"/>
    </row>
    <row r="42" spans="1:34" ht="18" customHeight="1" x14ac:dyDescent="0.25">
      <c r="A42" s="112">
        <f t="shared" si="1"/>
        <v>37</v>
      </c>
      <c r="B42" s="113" t="s">
        <v>1361</v>
      </c>
      <c r="C42" s="112" t="s">
        <v>473</v>
      </c>
      <c r="D42" s="112">
        <v>46994</v>
      </c>
      <c r="E42" s="112">
        <v>1</v>
      </c>
      <c r="F42" s="112" t="s">
        <v>1430</v>
      </c>
      <c r="G42" s="115"/>
      <c r="H42" s="112" t="s">
        <v>1130</v>
      </c>
      <c r="I42" s="112" t="s">
        <v>1422</v>
      </c>
      <c r="J42" s="112" t="s">
        <v>1393</v>
      </c>
      <c r="K42" s="115">
        <v>88.9</v>
      </c>
      <c r="L42" s="116">
        <v>1.07</v>
      </c>
      <c r="M42" s="112" t="s">
        <v>1387</v>
      </c>
      <c r="N42" s="118">
        <v>5100</v>
      </c>
      <c r="O42" s="118">
        <v>0</v>
      </c>
      <c r="P42" s="118">
        <v>5100</v>
      </c>
      <c r="Q42" s="116">
        <v>1</v>
      </c>
      <c r="R42" s="118">
        <v>5100</v>
      </c>
      <c r="S42" s="112">
        <v>2026</v>
      </c>
      <c r="T42" s="84"/>
      <c r="U42" s="109" t="s">
        <v>991</v>
      </c>
      <c r="X42" s="79"/>
      <c r="Y42" s="79"/>
      <c r="AF42"/>
      <c r="AG42"/>
      <c r="AH42"/>
    </row>
    <row r="43" spans="1:34" ht="18" customHeight="1" x14ac:dyDescent="0.25">
      <c r="A43" s="112">
        <f t="shared" si="1"/>
        <v>38</v>
      </c>
      <c r="B43" s="113" t="s">
        <v>1361</v>
      </c>
      <c r="C43" s="112"/>
      <c r="D43" s="112">
        <v>47160</v>
      </c>
      <c r="E43" s="112">
        <v>2</v>
      </c>
      <c r="F43" s="112" t="s">
        <v>1430</v>
      </c>
      <c r="G43" s="115"/>
      <c r="H43" s="112" t="s">
        <v>1110</v>
      </c>
      <c r="I43" s="112" t="s">
        <v>1118</v>
      </c>
      <c r="J43" s="112" t="s">
        <v>1392</v>
      </c>
      <c r="K43" s="115">
        <v>114.3</v>
      </c>
      <c r="L43" s="116">
        <v>1.01</v>
      </c>
      <c r="M43" s="112" t="s">
        <v>1387</v>
      </c>
      <c r="N43" s="118">
        <v>8200</v>
      </c>
      <c r="O43" s="118">
        <v>0</v>
      </c>
      <c r="P43" s="118">
        <v>8200</v>
      </c>
      <c r="Q43" s="116"/>
      <c r="R43" s="118">
        <v>7169.44</v>
      </c>
      <c r="S43" s="112">
        <v>2059</v>
      </c>
      <c r="T43" s="84"/>
      <c r="U43" s="109" t="s">
        <v>991</v>
      </c>
      <c r="X43" s="79"/>
      <c r="Y43" s="79"/>
      <c r="AF43"/>
      <c r="AG43"/>
      <c r="AH43"/>
    </row>
    <row r="44" spans="1:34" ht="18" customHeight="1" x14ac:dyDescent="0.25">
      <c r="A44" s="112">
        <f t="shared" si="1"/>
        <v>39</v>
      </c>
      <c r="B44" s="113" t="s">
        <v>1361</v>
      </c>
      <c r="C44" s="112"/>
      <c r="D44" s="112">
        <v>47160</v>
      </c>
      <c r="E44" s="112">
        <v>4</v>
      </c>
      <c r="F44" s="112" t="s">
        <v>1430</v>
      </c>
      <c r="G44" s="115"/>
      <c r="H44" s="112" t="s">
        <v>1068</v>
      </c>
      <c r="I44" s="112" t="s">
        <v>1064</v>
      </c>
      <c r="J44" s="112" t="s">
        <v>1392</v>
      </c>
      <c r="K44" s="115">
        <v>88.9</v>
      </c>
      <c r="L44" s="116">
        <v>0.75</v>
      </c>
      <c r="M44" s="112" t="s">
        <v>1387</v>
      </c>
      <c r="N44" s="118">
        <v>7700</v>
      </c>
      <c r="O44" s="118">
        <v>0</v>
      </c>
      <c r="P44" s="118">
        <v>7700</v>
      </c>
      <c r="Q44" s="116"/>
      <c r="R44" s="118">
        <v>6732.28</v>
      </c>
      <c r="S44" s="112">
        <v>2049</v>
      </c>
      <c r="T44" s="84"/>
      <c r="U44" s="109" t="s">
        <v>991</v>
      </c>
      <c r="X44" s="79"/>
      <c r="Y44" s="79"/>
      <c r="AF44"/>
      <c r="AG44"/>
      <c r="AH44"/>
    </row>
    <row r="45" spans="1:34" ht="18" customHeight="1" x14ac:dyDescent="0.25">
      <c r="A45" s="112">
        <f t="shared" si="1"/>
        <v>40</v>
      </c>
      <c r="B45" s="113" t="s">
        <v>1361</v>
      </c>
      <c r="C45" s="112"/>
      <c r="D45" s="112">
        <v>47160</v>
      </c>
      <c r="E45" s="112">
        <v>7</v>
      </c>
      <c r="F45" s="112" t="s">
        <v>1430</v>
      </c>
      <c r="G45" s="115"/>
      <c r="H45" s="112" t="s">
        <v>1078</v>
      </c>
      <c r="I45" s="112" t="s">
        <v>1406</v>
      </c>
      <c r="J45" s="112" t="s">
        <v>1392</v>
      </c>
      <c r="K45" s="115">
        <v>114.3</v>
      </c>
      <c r="L45" s="116">
        <v>1.33</v>
      </c>
      <c r="M45" s="112" t="s">
        <v>966</v>
      </c>
      <c r="N45" s="118">
        <v>9100</v>
      </c>
      <c r="O45" s="118">
        <v>0</v>
      </c>
      <c r="P45" s="118">
        <v>9100</v>
      </c>
      <c r="Q45" s="116"/>
      <c r="R45" s="118">
        <v>7956.33</v>
      </c>
      <c r="S45" s="112">
        <v>2092</v>
      </c>
      <c r="T45" s="84"/>
      <c r="U45" s="109" t="s">
        <v>991</v>
      </c>
      <c r="X45" s="79"/>
      <c r="Y45" s="79"/>
      <c r="AF45"/>
      <c r="AG45"/>
      <c r="AH45"/>
    </row>
    <row r="46" spans="1:34" ht="18" customHeight="1" x14ac:dyDescent="0.25">
      <c r="A46" s="112">
        <f t="shared" si="1"/>
        <v>41</v>
      </c>
      <c r="B46" s="113" t="s">
        <v>1361</v>
      </c>
      <c r="C46" s="112" t="s">
        <v>357</v>
      </c>
      <c r="D46" s="112">
        <v>47160</v>
      </c>
      <c r="E46" s="112">
        <v>8</v>
      </c>
      <c r="F46" s="112" t="s">
        <v>1430</v>
      </c>
      <c r="G46" s="115"/>
      <c r="H46" s="112" t="s">
        <v>1090</v>
      </c>
      <c r="I46" s="112" t="s">
        <v>1084</v>
      </c>
      <c r="J46" s="112" t="s">
        <v>1392</v>
      </c>
      <c r="K46" s="115">
        <v>114.3</v>
      </c>
      <c r="L46" s="116">
        <v>2.74</v>
      </c>
      <c r="M46" s="112" t="s">
        <v>966</v>
      </c>
      <c r="N46" s="118">
        <v>9100</v>
      </c>
      <c r="O46" s="118">
        <v>0</v>
      </c>
      <c r="P46" s="118">
        <v>9100</v>
      </c>
      <c r="Q46" s="116">
        <v>1</v>
      </c>
      <c r="R46" s="118">
        <v>9100</v>
      </c>
      <c r="S46" s="112">
        <v>2037</v>
      </c>
      <c r="T46" s="84"/>
      <c r="U46" s="109" t="s">
        <v>991</v>
      </c>
      <c r="X46" s="79"/>
      <c r="Y46" s="79"/>
      <c r="AF46"/>
      <c r="AG46"/>
      <c r="AH46"/>
    </row>
    <row r="47" spans="1:34" ht="18" customHeight="1" x14ac:dyDescent="0.25">
      <c r="A47" s="112">
        <f t="shared" si="1"/>
        <v>42</v>
      </c>
      <c r="B47" s="113" t="s">
        <v>1361</v>
      </c>
      <c r="C47" s="112"/>
      <c r="D47" s="112">
        <v>47160</v>
      </c>
      <c r="E47" s="112">
        <v>10</v>
      </c>
      <c r="F47" s="112" t="s">
        <v>1430</v>
      </c>
      <c r="G47" s="115"/>
      <c r="H47" s="112" t="s">
        <v>1135</v>
      </c>
      <c r="I47" s="112" t="s">
        <v>1135</v>
      </c>
      <c r="J47" s="112" t="s">
        <v>1392</v>
      </c>
      <c r="K47" s="115">
        <v>114.3</v>
      </c>
      <c r="L47" s="116">
        <v>0.38</v>
      </c>
      <c r="M47" s="112" t="s">
        <v>1387</v>
      </c>
      <c r="N47" s="118">
        <v>7700</v>
      </c>
      <c r="O47" s="118">
        <v>0</v>
      </c>
      <c r="P47" s="118">
        <v>7700</v>
      </c>
      <c r="Q47" s="116"/>
      <c r="R47" s="118">
        <v>6732.28</v>
      </c>
      <c r="S47" s="112">
        <v>2110</v>
      </c>
      <c r="T47" s="84"/>
      <c r="U47" s="109" t="s">
        <v>991</v>
      </c>
      <c r="X47" s="79"/>
      <c r="Y47" s="79"/>
      <c r="AF47"/>
      <c r="AG47"/>
      <c r="AH47"/>
    </row>
    <row r="48" spans="1:34" ht="18" customHeight="1" x14ac:dyDescent="0.25">
      <c r="A48" s="112">
        <f t="shared" si="1"/>
        <v>43</v>
      </c>
      <c r="B48" s="113" t="s">
        <v>1361</v>
      </c>
      <c r="C48" s="112" t="s">
        <v>488</v>
      </c>
      <c r="D48" s="112">
        <v>47160</v>
      </c>
      <c r="E48" s="112">
        <v>11</v>
      </c>
      <c r="F48" s="112" t="s">
        <v>1430</v>
      </c>
      <c r="G48" s="115"/>
      <c r="H48" s="112" t="s">
        <v>1132</v>
      </c>
      <c r="I48" s="112" t="s">
        <v>1135</v>
      </c>
      <c r="J48" s="112" t="s">
        <v>1392</v>
      </c>
      <c r="K48" s="115">
        <v>114.3</v>
      </c>
      <c r="L48" s="116">
        <v>2.4900000000000002</v>
      </c>
      <c r="M48" s="112" t="s">
        <v>1387</v>
      </c>
      <c r="N48" s="118">
        <v>8800</v>
      </c>
      <c r="O48" s="118">
        <v>0</v>
      </c>
      <c r="P48" s="118">
        <v>8800</v>
      </c>
      <c r="Q48" s="116">
        <v>1</v>
      </c>
      <c r="R48" s="118">
        <v>8800</v>
      </c>
      <c r="S48" s="112">
        <v>2040</v>
      </c>
      <c r="T48" s="84"/>
      <c r="U48" s="109" t="s">
        <v>991</v>
      </c>
      <c r="X48" s="79"/>
      <c r="Y48" s="79"/>
      <c r="AF48"/>
      <c r="AG48"/>
      <c r="AH48"/>
    </row>
    <row r="49" spans="1:34" ht="18" customHeight="1" x14ac:dyDescent="0.25">
      <c r="A49" s="112">
        <f t="shared" si="1"/>
        <v>44</v>
      </c>
      <c r="B49" s="113" t="s">
        <v>1361</v>
      </c>
      <c r="C49" s="112"/>
      <c r="D49" s="112">
        <v>47160</v>
      </c>
      <c r="E49" s="112">
        <v>14</v>
      </c>
      <c r="F49" s="112" t="s">
        <v>1430</v>
      </c>
      <c r="G49" s="115"/>
      <c r="H49" s="112" t="s">
        <v>1064</v>
      </c>
      <c r="I49" s="112" t="s">
        <v>1416</v>
      </c>
      <c r="J49" s="112" t="s">
        <v>1392</v>
      </c>
      <c r="K49" s="115">
        <v>88.9</v>
      </c>
      <c r="L49" s="116">
        <v>1.96</v>
      </c>
      <c r="M49" s="112" t="s">
        <v>1387</v>
      </c>
      <c r="N49" s="118">
        <v>8200</v>
      </c>
      <c r="O49" s="118">
        <v>0</v>
      </c>
      <c r="P49" s="118">
        <v>8200</v>
      </c>
      <c r="Q49" s="116"/>
      <c r="R49" s="118">
        <v>7169.44</v>
      </c>
      <c r="S49" s="112">
        <v>2045</v>
      </c>
      <c r="T49" s="84"/>
      <c r="U49" s="109" t="s">
        <v>991</v>
      </c>
      <c r="X49" s="79"/>
      <c r="Y49" s="79"/>
      <c r="AF49"/>
      <c r="AG49"/>
      <c r="AH49"/>
    </row>
    <row r="50" spans="1:34" ht="18" customHeight="1" x14ac:dyDescent="0.25">
      <c r="A50" s="112">
        <f t="shared" si="1"/>
        <v>45</v>
      </c>
      <c r="B50" s="113" t="s">
        <v>1361</v>
      </c>
      <c r="C50" s="112"/>
      <c r="D50" s="112">
        <v>48835</v>
      </c>
      <c r="E50" s="112">
        <v>5</v>
      </c>
      <c r="F50" s="112" t="s">
        <v>1430</v>
      </c>
      <c r="G50" s="115"/>
      <c r="H50" s="112" t="s">
        <v>1097</v>
      </c>
      <c r="I50" s="112" t="s">
        <v>1099</v>
      </c>
      <c r="J50" s="112" t="s">
        <v>1392</v>
      </c>
      <c r="K50" s="115">
        <v>97</v>
      </c>
      <c r="L50" s="116">
        <v>0.49</v>
      </c>
      <c r="M50" s="112" t="s">
        <v>1387</v>
      </c>
      <c r="N50" s="118">
        <v>7700</v>
      </c>
      <c r="O50" s="118">
        <v>0</v>
      </c>
      <c r="P50" s="118">
        <v>7700</v>
      </c>
      <c r="Q50" s="116"/>
      <c r="R50" s="118">
        <v>6732.28</v>
      </c>
      <c r="S50" s="112">
        <v>2047</v>
      </c>
      <c r="T50" s="84"/>
      <c r="U50" s="109" t="s">
        <v>991</v>
      </c>
      <c r="X50" s="79"/>
      <c r="Y50" s="79"/>
      <c r="AF50"/>
      <c r="AG50"/>
      <c r="AH50"/>
    </row>
    <row r="51" spans="1:34" ht="18" customHeight="1" x14ac:dyDescent="0.25">
      <c r="A51" s="112">
        <f t="shared" si="1"/>
        <v>46</v>
      </c>
      <c r="B51" s="113" t="s">
        <v>1361</v>
      </c>
      <c r="C51" s="112" t="s">
        <v>225</v>
      </c>
      <c r="D51" s="112">
        <v>48835</v>
      </c>
      <c r="E51" s="112">
        <v>6</v>
      </c>
      <c r="F51" s="112" t="s">
        <v>1430</v>
      </c>
      <c r="G51" s="115"/>
      <c r="H51" s="112" t="s">
        <v>1046</v>
      </c>
      <c r="I51" s="112" t="s">
        <v>1035</v>
      </c>
      <c r="J51" s="112" t="s">
        <v>1392</v>
      </c>
      <c r="K51" s="115">
        <v>97</v>
      </c>
      <c r="L51" s="116">
        <v>2.54</v>
      </c>
      <c r="M51" s="112" t="s">
        <v>1387</v>
      </c>
      <c r="N51" s="118">
        <v>8800</v>
      </c>
      <c r="O51" s="118">
        <v>0</v>
      </c>
      <c r="P51" s="118">
        <v>8800</v>
      </c>
      <c r="Q51" s="116">
        <v>0.75</v>
      </c>
      <c r="R51" s="118">
        <v>6600</v>
      </c>
      <c r="S51" s="112">
        <v>2027</v>
      </c>
      <c r="T51" s="84"/>
      <c r="U51" s="109" t="s">
        <v>991</v>
      </c>
      <c r="X51" s="79"/>
      <c r="Y51" s="79"/>
      <c r="AF51"/>
      <c r="AG51"/>
      <c r="AH51"/>
    </row>
    <row r="52" spans="1:34" ht="18" customHeight="1" x14ac:dyDescent="0.25">
      <c r="A52" s="112">
        <f t="shared" si="1"/>
        <v>47</v>
      </c>
      <c r="B52" s="113" t="s">
        <v>1361</v>
      </c>
      <c r="C52" s="112"/>
      <c r="D52" s="112">
        <v>48835</v>
      </c>
      <c r="E52" s="112">
        <v>9</v>
      </c>
      <c r="F52" s="112" t="s">
        <v>1430</v>
      </c>
      <c r="G52" s="115"/>
      <c r="H52" s="112" t="s">
        <v>1074</v>
      </c>
      <c r="I52" s="112" t="s">
        <v>1423</v>
      </c>
      <c r="J52" s="112" t="s">
        <v>1392</v>
      </c>
      <c r="K52" s="115">
        <v>114.3</v>
      </c>
      <c r="L52" s="116">
        <v>0.36</v>
      </c>
      <c r="M52" s="112" t="s">
        <v>1387</v>
      </c>
      <c r="N52" s="118">
        <v>7700</v>
      </c>
      <c r="O52" s="118">
        <v>0</v>
      </c>
      <c r="P52" s="118">
        <v>7700</v>
      </c>
      <c r="Q52" s="116"/>
      <c r="R52" s="118">
        <v>6732.28</v>
      </c>
      <c r="S52" s="112">
        <v>2055</v>
      </c>
      <c r="T52" s="84"/>
      <c r="U52" s="109" t="s">
        <v>991</v>
      </c>
      <c r="X52" s="79"/>
      <c r="Y52" s="79"/>
      <c r="AF52"/>
      <c r="AG52"/>
      <c r="AH52"/>
    </row>
    <row r="53" spans="1:34" ht="18" customHeight="1" x14ac:dyDescent="0.25">
      <c r="A53" s="112">
        <f t="shared" si="1"/>
        <v>48</v>
      </c>
      <c r="B53" s="113" t="s">
        <v>1361</v>
      </c>
      <c r="C53" s="112" t="s">
        <v>367</v>
      </c>
      <c r="D53" s="112">
        <v>49242</v>
      </c>
      <c r="E53" s="112">
        <v>1</v>
      </c>
      <c r="F53" s="112" t="s">
        <v>1430</v>
      </c>
      <c r="G53" s="115"/>
      <c r="H53" s="112" t="s">
        <v>1094</v>
      </c>
      <c r="I53" s="112" t="s">
        <v>1094</v>
      </c>
      <c r="J53" s="112" t="s">
        <v>1392</v>
      </c>
      <c r="K53" s="115">
        <v>88.9</v>
      </c>
      <c r="L53" s="116">
        <v>0.2</v>
      </c>
      <c r="M53" s="112" t="s">
        <v>1387</v>
      </c>
      <c r="N53" s="118">
        <v>7700</v>
      </c>
      <c r="O53" s="118">
        <v>0</v>
      </c>
      <c r="P53" s="118">
        <v>7700</v>
      </c>
      <c r="Q53" s="116">
        <v>1</v>
      </c>
      <c r="R53" s="118">
        <v>7700</v>
      </c>
      <c r="S53" s="112">
        <v>2027</v>
      </c>
      <c r="T53" s="84"/>
      <c r="U53" s="109" t="s">
        <v>991</v>
      </c>
      <c r="X53" s="79"/>
      <c r="Y53" s="79"/>
      <c r="AF53"/>
      <c r="AG53"/>
      <c r="AH53"/>
    </row>
    <row r="54" spans="1:34" ht="18" customHeight="1" x14ac:dyDescent="0.25">
      <c r="A54" s="121">
        <f t="shared" si="1"/>
        <v>49</v>
      </c>
      <c r="B54" s="122" t="s">
        <v>1361</v>
      </c>
      <c r="C54" s="121"/>
      <c r="D54" s="121">
        <v>50249</v>
      </c>
      <c r="E54" s="121">
        <v>1</v>
      </c>
      <c r="F54" s="121" t="s">
        <v>1429</v>
      </c>
      <c r="G54" s="124"/>
      <c r="H54" s="121" t="s">
        <v>1399</v>
      </c>
      <c r="I54" s="121" t="s">
        <v>1404</v>
      </c>
      <c r="J54" s="121" t="s">
        <v>1392</v>
      </c>
      <c r="K54" s="124">
        <v>168.3</v>
      </c>
      <c r="L54" s="125">
        <v>1.58</v>
      </c>
      <c r="M54" s="121" t="s">
        <v>1387</v>
      </c>
      <c r="N54" s="127">
        <v>11800</v>
      </c>
      <c r="O54" s="127">
        <v>0</v>
      </c>
      <c r="P54" s="127">
        <v>11800</v>
      </c>
      <c r="Q54" s="125"/>
      <c r="R54" s="127">
        <v>10317</v>
      </c>
      <c r="S54" s="121">
        <v>2110</v>
      </c>
      <c r="T54" s="84"/>
      <c r="U54" s="109" t="s">
        <v>995</v>
      </c>
      <c r="X54" s="79"/>
      <c r="Y54" s="79"/>
      <c r="AF54"/>
      <c r="AG54"/>
      <c r="AH54"/>
    </row>
    <row r="55" spans="1:34" ht="18" customHeight="1" x14ac:dyDescent="0.25">
      <c r="A55" s="121">
        <f t="shared" si="1"/>
        <v>50</v>
      </c>
      <c r="B55" s="122" t="s">
        <v>1361</v>
      </c>
      <c r="C55" s="121" t="s">
        <v>1434</v>
      </c>
      <c r="D55" s="121">
        <v>50249</v>
      </c>
      <c r="E55" s="121">
        <v>7</v>
      </c>
      <c r="F55" s="121" t="s">
        <v>1429</v>
      </c>
      <c r="G55" s="124"/>
      <c r="H55" s="121" t="s">
        <v>1400</v>
      </c>
      <c r="I55" s="121" t="s">
        <v>1404</v>
      </c>
      <c r="J55" s="121" t="s">
        <v>1392</v>
      </c>
      <c r="K55" s="124">
        <v>168.3</v>
      </c>
      <c r="L55" s="125">
        <v>0.9</v>
      </c>
      <c r="M55" s="121" t="s">
        <v>1387</v>
      </c>
      <c r="N55" s="127">
        <v>11500</v>
      </c>
      <c r="O55" s="127">
        <v>0</v>
      </c>
      <c r="P55" s="127">
        <v>11500</v>
      </c>
      <c r="Q55" s="125"/>
      <c r="R55" s="127">
        <v>10054.700000000001</v>
      </c>
      <c r="S55" s="121">
        <v>2108</v>
      </c>
      <c r="T55" s="84"/>
      <c r="U55" s="109" t="s">
        <v>995</v>
      </c>
      <c r="X55" s="79"/>
      <c r="Y55" s="79"/>
      <c r="AF55"/>
      <c r="AG55"/>
      <c r="AH55"/>
    </row>
    <row r="56" spans="1:34" ht="18" customHeight="1" x14ac:dyDescent="0.25">
      <c r="A56" s="121">
        <f t="shared" si="1"/>
        <v>51</v>
      </c>
      <c r="B56" s="122" t="s">
        <v>1361</v>
      </c>
      <c r="C56" s="121" t="s">
        <v>1435</v>
      </c>
      <c r="D56" s="121">
        <v>50249</v>
      </c>
      <c r="E56" s="121">
        <v>8</v>
      </c>
      <c r="F56" s="121" t="s">
        <v>1429</v>
      </c>
      <c r="G56" s="124"/>
      <c r="H56" s="121" t="s">
        <v>1401</v>
      </c>
      <c r="I56" s="121" t="s">
        <v>1404</v>
      </c>
      <c r="J56" s="121" t="s">
        <v>1392</v>
      </c>
      <c r="K56" s="124">
        <v>88.9</v>
      </c>
      <c r="L56" s="125">
        <v>0.63</v>
      </c>
      <c r="M56" s="121" t="s">
        <v>1387</v>
      </c>
      <c r="N56" s="127">
        <v>10400</v>
      </c>
      <c r="O56" s="127">
        <v>0</v>
      </c>
      <c r="P56" s="127">
        <v>10400</v>
      </c>
      <c r="Q56" s="125"/>
      <c r="R56" s="127">
        <v>9092.9500000000007</v>
      </c>
      <c r="S56" s="121">
        <v>2058</v>
      </c>
      <c r="T56" s="84"/>
      <c r="U56" s="109" t="s">
        <v>995</v>
      </c>
      <c r="X56" s="79"/>
      <c r="Y56" s="79"/>
      <c r="AF56"/>
      <c r="AG56"/>
      <c r="AH56"/>
    </row>
    <row r="57" spans="1:34" ht="18" customHeight="1" x14ac:dyDescent="0.25">
      <c r="A57" s="121">
        <f t="shared" si="1"/>
        <v>52</v>
      </c>
      <c r="B57" s="122" t="s">
        <v>1361</v>
      </c>
      <c r="C57" s="121" t="s">
        <v>1435</v>
      </c>
      <c r="D57" s="121">
        <v>50249</v>
      </c>
      <c r="E57" s="121">
        <v>9</v>
      </c>
      <c r="F57" s="121" t="s">
        <v>1429</v>
      </c>
      <c r="G57" s="124"/>
      <c r="H57" s="121" t="s">
        <v>1401</v>
      </c>
      <c r="I57" s="121" t="s">
        <v>1404</v>
      </c>
      <c r="J57" s="121" t="s">
        <v>1392</v>
      </c>
      <c r="K57" s="124">
        <v>88.9</v>
      </c>
      <c r="L57" s="125">
        <v>0.63</v>
      </c>
      <c r="M57" s="121" t="s">
        <v>1387</v>
      </c>
      <c r="N57" s="127">
        <v>10400</v>
      </c>
      <c r="O57" s="127">
        <v>0</v>
      </c>
      <c r="P57" s="127">
        <v>10400</v>
      </c>
      <c r="Q57" s="125"/>
      <c r="R57" s="127">
        <v>9092.9500000000007</v>
      </c>
      <c r="S57" s="121">
        <v>2058</v>
      </c>
      <c r="T57" s="84"/>
      <c r="U57" s="109" t="s">
        <v>995</v>
      </c>
      <c r="X57" s="79"/>
      <c r="Y57" s="79"/>
      <c r="AF57"/>
      <c r="AG57"/>
      <c r="AH57"/>
    </row>
    <row r="58" spans="1:34" ht="18" customHeight="1" x14ac:dyDescent="0.25">
      <c r="A58" s="121">
        <f t="shared" si="1"/>
        <v>53</v>
      </c>
      <c r="B58" s="122" t="s">
        <v>1361</v>
      </c>
      <c r="C58" s="121" t="s">
        <v>192</v>
      </c>
      <c r="D58" s="121">
        <v>50249</v>
      </c>
      <c r="E58" s="121">
        <v>11</v>
      </c>
      <c r="F58" s="121" t="s">
        <v>1429</v>
      </c>
      <c r="G58" s="124"/>
      <c r="H58" s="121" t="s">
        <v>1031</v>
      </c>
      <c r="I58" s="121" t="s">
        <v>1031</v>
      </c>
      <c r="J58" s="121" t="s">
        <v>1392</v>
      </c>
      <c r="K58" s="124">
        <v>114.3</v>
      </c>
      <c r="L58" s="125">
        <v>0.38</v>
      </c>
      <c r="M58" s="121" t="s">
        <v>1387</v>
      </c>
      <c r="N58" s="127">
        <v>10400</v>
      </c>
      <c r="O58" s="127">
        <v>0</v>
      </c>
      <c r="P58" s="127">
        <v>10400</v>
      </c>
      <c r="Q58" s="125">
        <v>0.5</v>
      </c>
      <c r="R58" s="127">
        <v>5200</v>
      </c>
      <c r="S58" s="121">
        <v>2062</v>
      </c>
      <c r="T58" s="84"/>
      <c r="U58" s="109" t="s">
        <v>995</v>
      </c>
      <c r="X58" s="79"/>
      <c r="Y58" s="79"/>
      <c r="AF58"/>
      <c r="AG58"/>
      <c r="AH58"/>
    </row>
    <row r="59" spans="1:34" ht="18" customHeight="1" x14ac:dyDescent="0.25">
      <c r="A59" s="121">
        <f t="shared" si="1"/>
        <v>54</v>
      </c>
      <c r="B59" s="122" t="s">
        <v>1361</v>
      </c>
      <c r="C59" s="121" t="s">
        <v>189</v>
      </c>
      <c r="D59" s="121">
        <v>50249</v>
      </c>
      <c r="E59" s="121">
        <v>12</v>
      </c>
      <c r="F59" s="121" t="s">
        <v>1429</v>
      </c>
      <c r="G59" s="124"/>
      <c r="H59" s="121" t="s">
        <v>1030</v>
      </c>
      <c r="I59" s="121" t="s">
        <v>1031</v>
      </c>
      <c r="J59" s="121" t="s">
        <v>1392</v>
      </c>
      <c r="K59" s="124">
        <v>114.3</v>
      </c>
      <c r="L59" s="125">
        <v>0.48</v>
      </c>
      <c r="M59" s="121" t="s">
        <v>1387</v>
      </c>
      <c r="N59" s="127">
        <v>10400</v>
      </c>
      <c r="O59" s="127">
        <v>0</v>
      </c>
      <c r="P59" s="127">
        <v>10400</v>
      </c>
      <c r="Q59" s="125" t="s">
        <v>1357</v>
      </c>
      <c r="R59" s="127">
        <v>9092.9500000000007</v>
      </c>
      <c r="S59" s="121">
        <v>2066</v>
      </c>
      <c r="T59" s="84"/>
      <c r="U59" s="109" t="s">
        <v>995</v>
      </c>
      <c r="X59" s="79"/>
      <c r="Y59" s="79"/>
      <c r="AF59"/>
      <c r="AG59"/>
      <c r="AH59"/>
    </row>
    <row r="60" spans="1:34" ht="18" customHeight="1" x14ac:dyDescent="0.25">
      <c r="A60" s="121">
        <f t="shared" si="1"/>
        <v>55</v>
      </c>
      <c r="B60" s="122" t="s">
        <v>1361</v>
      </c>
      <c r="C60" s="121" t="s">
        <v>189</v>
      </c>
      <c r="D60" s="121">
        <v>50249</v>
      </c>
      <c r="E60" s="121">
        <v>13</v>
      </c>
      <c r="F60" s="121" t="s">
        <v>1429</v>
      </c>
      <c r="G60" s="124"/>
      <c r="H60" s="121" t="s">
        <v>1030</v>
      </c>
      <c r="I60" s="121" t="s">
        <v>1031</v>
      </c>
      <c r="J60" s="121" t="s">
        <v>1392</v>
      </c>
      <c r="K60" s="124">
        <v>60.3</v>
      </c>
      <c r="L60" s="125">
        <v>0.8</v>
      </c>
      <c r="M60" s="121" t="s">
        <v>1387</v>
      </c>
      <c r="N60" s="127">
        <v>10400</v>
      </c>
      <c r="O60" s="127">
        <v>0</v>
      </c>
      <c r="P60" s="127">
        <v>10400</v>
      </c>
      <c r="Q60" s="125" t="s">
        <v>1357</v>
      </c>
      <c r="R60" s="127">
        <v>9092.9500000000007</v>
      </c>
      <c r="S60" s="121">
        <v>2066</v>
      </c>
      <c r="T60" s="84"/>
      <c r="U60" s="109" t="s">
        <v>995</v>
      </c>
      <c r="X60" s="79"/>
      <c r="Y60" s="79"/>
      <c r="AF60"/>
      <c r="AG60"/>
      <c r="AH60"/>
    </row>
    <row r="61" spans="1:34" ht="18" customHeight="1" x14ac:dyDescent="0.25">
      <c r="A61" s="121">
        <f t="shared" si="1"/>
        <v>56</v>
      </c>
      <c r="B61" s="122" t="s">
        <v>1361</v>
      </c>
      <c r="C61" s="121" t="s">
        <v>1436</v>
      </c>
      <c r="D61" s="121">
        <v>50249</v>
      </c>
      <c r="E61" s="121">
        <v>14</v>
      </c>
      <c r="F61" s="121" t="s">
        <v>1429</v>
      </c>
      <c r="G61" s="124"/>
      <c r="H61" s="121" t="s">
        <v>1402</v>
      </c>
      <c r="I61" s="121" t="s">
        <v>1403</v>
      </c>
      <c r="J61" s="121" t="s">
        <v>1392</v>
      </c>
      <c r="K61" s="124">
        <v>60.3</v>
      </c>
      <c r="L61" s="125">
        <v>0.97</v>
      </c>
      <c r="M61" s="121" t="s">
        <v>1387</v>
      </c>
      <c r="N61" s="127">
        <v>10400</v>
      </c>
      <c r="O61" s="127">
        <v>0</v>
      </c>
      <c r="P61" s="127">
        <v>10400</v>
      </c>
      <c r="Q61" s="125"/>
      <c r="R61" s="127">
        <v>9092.9500000000007</v>
      </c>
      <c r="S61" s="121">
        <v>2074</v>
      </c>
      <c r="T61" s="84"/>
      <c r="U61" s="109" t="s">
        <v>995</v>
      </c>
      <c r="X61" s="79"/>
      <c r="Y61" s="79"/>
      <c r="AF61"/>
      <c r="AG61"/>
      <c r="AH61"/>
    </row>
    <row r="62" spans="1:34" ht="18" customHeight="1" x14ac:dyDescent="0.25">
      <c r="A62" s="121">
        <f t="shared" si="1"/>
        <v>57</v>
      </c>
      <c r="B62" s="122" t="s">
        <v>1361</v>
      </c>
      <c r="C62" s="121" t="s">
        <v>1436</v>
      </c>
      <c r="D62" s="121">
        <v>50249</v>
      </c>
      <c r="E62" s="121">
        <v>15</v>
      </c>
      <c r="F62" s="121" t="s">
        <v>1429</v>
      </c>
      <c r="G62" s="124"/>
      <c r="H62" s="121" t="s">
        <v>1402</v>
      </c>
      <c r="I62" s="121" t="s">
        <v>1403</v>
      </c>
      <c r="J62" s="121" t="s">
        <v>1392</v>
      </c>
      <c r="K62" s="124">
        <v>60.3</v>
      </c>
      <c r="L62" s="125">
        <v>0.97</v>
      </c>
      <c r="M62" s="121" t="s">
        <v>1387</v>
      </c>
      <c r="N62" s="127">
        <v>10400</v>
      </c>
      <c r="O62" s="127">
        <v>0</v>
      </c>
      <c r="P62" s="127">
        <v>10400</v>
      </c>
      <c r="Q62" s="125"/>
      <c r="R62" s="127">
        <v>9092.9500000000007</v>
      </c>
      <c r="S62" s="121">
        <v>2074</v>
      </c>
      <c r="T62" s="84"/>
      <c r="U62" s="109" t="s">
        <v>995</v>
      </c>
      <c r="X62" s="79"/>
      <c r="Y62" s="79"/>
      <c r="AF62"/>
      <c r="AG62"/>
      <c r="AH62"/>
    </row>
    <row r="63" spans="1:34" ht="18" customHeight="1" x14ac:dyDescent="0.25">
      <c r="A63" s="121">
        <f t="shared" si="1"/>
        <v>58</v>
      </c>
      <c r="B63" s="122" t="s">
        <v>1361</v>
      </c>
      <c r="C63" s="121" t="s">
        <v>1435</v>
      </c>
      <c r="D63" s="121">
        <v>50742</v>
      </c>
      <c r="E63" s="121">
        <v>1</v>
      </c>
      <c r="F63" s="121" t="s">
        <v>1430</v>
      </c>
      <c r="G63" s="124"/>
      <c r="H63" s="121" t="s">
        <v>1401</v>
      </c>
      <c r="I63" s="121" t="s">
        <v>1404</v>
      </c>
      <c r="J63" s="121" t="s">
        <v>1392</v>
      </c>
      <c r="K63" s="124">
        <v>60.3</v>
      </c>
      <c r="L63" s="125">
        <v>0.63</v>
      </c>
      <c r="M63" s="121" t="s">
        <v>1387</v>
      </c>
      <c r="N63" s="127">
        <v>7700</v>
      </c>
      <c r="O63" s="127">
        <v>0</v>
      </c>
      <c r="P63" s="127">
        <v>7700</v>
      </c>
      <c r="Q63" s="125"/>
      <c r="R63" s="127">
        <v>6732.28</v>
      </c>
      <c r="S63" s="121">
        <v>2058</v>
      </c>
      <c r="T63" s="84"/>
      <c r="U63" s="109" t="s">
        <v>995</v>
      </c>
      <c r="X63" s="79"/>
      <c r="Y63" s="79"/>
      <c r="AF63"/>
      <c r="AG63"/>
      <c r="AH63"/>
    </row>
    <row r="64" spans="1:34" ht="18" customHeight="1" x14ac:dyDescent="0.25">
      <c r="A64" s="121">
        <f t="shared" si="1"/>
        <v>59</v>
      </c>
      <c r="B64" s="122" t="s">
        <v>1361</v>
      </c>
      <c r="C64" s="121" t="s">
        <v>192</v>
      </c>
      <c r="D64" s="121">
        <v>50742</v>
      </c>
      <c r="E64" s="121">
        <v>4</v>
      </c>
      <c r="F64" s="121" t="s">
        <v>1430</v>
      </c>
      <c r="G64" s="124"/>
      <c r="H64" s="121" t="s">
        <v>1031</v>
      </c>
      <c r="I64" s="121" t="s">
        <v>1031</v>
      </c>
      <c r="J64" s="121" t="s">
        <v>1392</v>
      </c>
      <c r="K64" s="124">
        <v>114.3</v>
      </c>
      <c r="L64" s="125">
        <v>0.38</v>
      </c>
      <c r="M64" s="121" t="s">
        <v>1387</v>
      </c>
      <c r="N64" s="127">
        <v>7700</v>
      </c>
      <c r="O64" s="127">
        <v>0</v>
      </c>
      <c r="P64" s="127">
        <v>7700</v>
      </c>
      <c r="Q64" s="125">
        <v>0.5</v>
      </c>
      <c r="R64" s="127">
        <v>3850</v>
      </c>
      <c r="S64" s="121">
        <v>2062</v>
      </c>
      <c r="T64" s="84"/>
      <c r="U64" s="109" t="s">
        <v>995</v>
      </c>
      <c r="X64" s="79"/>
      <c r="Y64" s="79"/>
      <c r="AF64"/>
      <c r="AG64"/>
      <c r="AH64"/>
    </row>
    <row r="65" spans="1:34" ht="18" customHeight="1" x14ac:dyDescent="0.25">
      <c r="A65" s="121">
        <f t="shared" si="1"/>
        <v>60</v>
      </c>
      <c r="B65" s="122" t="s">
        <v>1361</v>
      </c>
      <c r="C65" s="121" t="s">
        <v>189</v>
      </c>
      <c r="D65" s="121">
        <v>50742</v>
      </c>
      <c r="E65" s="121">
        <v>5</v>
      </c>
      <c r="F65" s="121" t="s">
        <v>1430</v>
      </c>
      <c r="G65" s="124"/>
      <c r="H65" s="121" t="s">
        <v>1030</v>
      </c>
      <c r="I65" s="121" t="s">
        <v>1031</v>
      </c>
      <c r="J65" s="121" t="s">
        <v>1392</v>
      </c>
      <c r="K65" s="124">
        <v>114.3</v>
      </c>
      <c r="L65" s="125">
        <v>0.48</v>
      </c>
      <c r="M65" s="121" t="s">
        <v>1387</v>
      </c>
      <c r="N65" s="127">
        <v>7700</v>
      </c>
      <c r="O65" s="127">
        <v>0</v>
      </c>
      <c r="P65" s="127">
        <v>7700</v>
      </c>
      <c r="Q65" s="125" t="s">
        <v>1357</v>
      </c>
      <c r="R65" s="127">
        <v>6732.28</v>
      </c>
      <c r="S65" s="121">
        <v>2066</v>
      </c>
      <c r="T65" s="84"/>
      <c r="U65" s="109" t="s">
        <v>995</v>
      </c>
      <c r="X65" s="79"/>
      <c r="Y65" s="79"/>
      <c r="AF65"/>
      <c r="AG65"/>
      <c r="AH65"/>
    </row>
    <row r="66" spans="1:34" ht="18" customHeight="1" x14ac:dyDescent="0.25">
      <c r="A66" s="121">
        <f t="shared" si="1"/>
        <v>61</v>
      </c>
      <c r="B66" s="122" t="s">
        <v>1361</v>
      </c>
      <c r="C66" s="121"/>
      <c r="D66" s="121">
        <v>50742</v>
      </c>
      <c r="E66" s="121">
        <v>6</v>
      </c>
      <c r="F66" s="121" t="s">
        <v>1430</v>
      </c>
      <c r="G66" s="124"/>
      <c r="H66" s="121" t="s">
        <v>1403</v>
      </c>
      <c r="I66" s="121" t="s">
        <v>1061</v>
      </c>
      <c r="J66" s="121" t="s">
        <v>1392</v>
      </c>
      <c r="K66" s="124">
        <v>114.3</v>
      </c>
      <c r="L66" s="125">
        <v>1.08</v>
      </c>
      <c r="M66" s="121" t="s">
        <v>1387</v>
      </c>
      <c r="N66" s="127">
        <v>8200</v>
      </c>
      <c r="O66" s="127">
        <v>0</v>
      </c>
      <c r="P66" s="127">
        <v>8200</v>
      </c>
      <c r="Q66" s="125"/>
      <c r="R66" s="127">
        <v>7169.44</v>
      </c>
      <c r="S66" s="121">
        <v>2094</v>
      </c>
      <c r="T66" s="84"/>
      <c r="U66" s="109" t="s">
        <v>995</v>
      </c>
      <c r="X66" s="79"/>
      <c r="Y66" s="79"/>
      <c r="AF66"/>
      <c r="AG66"/>
      <c r="AH66"/>
    </row>
    <row r="67" spans="1:34" ht="18" customHeight="1" x14ac:dyDescent="0.25">
      <c r="A67" s="112">
        <f t="shared" si="1"/>
        <v>62</v>
      </c>
      <c r="B67" s="113" t="s">
        <v>1361</v>
      </c>
      <c r="C67" s="112" t="s">
        <v>323</v>
      </c>
      <c r="D67" s="112">
        <v>50742</v>
      </c>
      <c r="E67" s="112">
        <v>7</v>
      </c>
      <c r="F67" s="112" t="s">
        <v>1430</v>
      </c>
      <c r="G67" s="115"/>
      <c r="H67" s="112" t="s">
        <v>1079</v>
      </c>
      <c r="I67" s="112" t="s">
        <v>1078</v>
      </c>
      <c r="J67" s="112" t="s">
        <v>1392</v>
      </c>
      <c r="K67" s="115">
        <v>88.9</v>
      </c>
      <c r="L67" s="116">
        <v>0.4</v>
      </c>
      <c r="M67" s="112" t="s">
        <v>1387</v>
      </c>
      <c r="N67" s="118">
        <v>7700</v>
      </c>
      <c r="O67" s="118">
        <v>0</v>
      </c>
      <c r="P67" s="118">
        <v>7700</v>
      </c>
      <c r="Q67" s="116">
        <v>1</v>
      </c>
      <c r="R67" s="118">
        <v>7700</v>
      </c>
      <c r="S67" s="112">
        <v>2027</v>
      </c>
      <c r="T67" s="84"/>
      <c r="U67" s="109" t="s">
        <v>995</v>
      </c>
      <c r="X67" s="79"/>
      <c r="Y67" s="79"/>
      <c r="AF67"/>
      <c r="AG67"/>
      <c r="AH67"/>
    </row>
    <row r="68" spans="1:34" ht="18" customHeight="1" x14ac:dyDescent="0.25">
      <c r="A68" s="121">
        <f t="shared" si="1"/>
        <v>63</v>
      </c>
      <c r="B68" s="122" t="s">
        <v>1361</v>
      </c>
      <c r="C68" s="121"/>
      <c r="D68" s="121">
        <v>50742</v>
      </c>
      <c r="E68" s="121">
        <v>12</v>
      </c>
      <c r="F68" s="121" t="s">
        <v>1430</v>
      </c>
      <c r="G68" s="124"/>
      <c r="H68" s="121" t="s">
        <v>1404</v>
      </c>
      <c r="I68" s="121" t="s">
        <v>1028</v>
      </c>
      <c r="J68" s="121" t="s">
        <v>1392</v>
      </c>
      <c r="K68" s="124">
        <v>124</v>
      </c>
      <c r="L68" s="125">
        <v>0.55000000000000004</v>
      </c>
      <c r="M68" s="121" t="s">
        <v>1387</v>
      </c>
      <c r="N68" s="127">
        <v>7700</v>
      </c>
      <c r="O68" s="127">
        <v>0</v>
      </c>
      <c r="P68" s="127">
        <v>7700</v>
      </c>
      <c r="Q68" s="125"/>
      <c r="R68" s="127">
        <v>6732.28</v>
      </c>
      <c r="S68" s="121">
        <v>2110</v>
      </c>
      <c r="T68" s="84"/>
      <c r="U68" s="109" t="s">
        <v>995</v>
      </c>
      <c r="X68" s="79"/>
      <c r="Y68" s="79"/>
      <c r="AF68"/>
      <c r="AG68"/>
      <c r="AH68"/>
    </row>
    <row r="69" spans="1:34" ht="18" customHeight="1" x14ac:dyDescent="0.25">
      <c r="A69" s="112">
        <f t="shared" si="1"/>
        <v>64</v>
      </c>
      <c r="B69" s="113" t="s">
        <v>1361</v>
      </c>
      <c r="C69" s="112" t="s">
        <v>536</v>
      </c>
      <c r="D69" s="112">
        <v>51738</v>
      </c>
      <c r="E69" s="112">
        <v>3</v>
      </c>
      <c r="F69" s="112" t="s">
        <v>1430</v>
      </c>
      <c r="G69" s="115"/>
      <c r="H69" s="112" t="s">
        <v>1135</v>
      </c>
      <c r="I69" s="112" t="s">
        <v>1147</v>
      </c>
      <c r="J69" s="112" t="s">
        <v>1392</v>
      </c>
      <c r="K69" s="115">
        <v>97</v>
      </c>
      <c r="L69" s="116">
        <v>0.77</v>
      </c>
      <c r="M69" s="112" t="s">
        <v>1387</v>
      </c>
      <c r="N69" s="118">
        <v>7700</v>
      </c>
      <c r="O69" s="118">
        <v>0</v>
      </c>
      <c r="P69" s="118">
        <v>7700</v>
      </c>
      <c r="Q69" s="116" t="s">
        <v>1358</v>
      </c>
      <c r="R69" s="118">
        <v>6732.28</v>
      </c>
      <c r="S69" s="112">
        <v>2027</v>
      </c>
      <c r="T69" s="84"/>
      <c r="U69" s="109" t="s">
        <v>991</v>
      </c>
      <c r="X69" s="79"/>
      <c r="Y69" s="79"/>
      <c r="AF69"/>
      <c r="AG69"/>
      <c r="AH69"/>
    </row>
    <row r="70" spans="1:34" ht="18" customHeight="1" x14ac:dyDescent="0.25">
      <c r="A70" s="112">
        <f t="shared" si="1"/>
        <v>65</v>
      </c>
      <c r="B70" s="113" t="s">
        <v>1361</v>
      </c>
      <c r="C70" s="112" t="s">
        <v>531</v>
      </c>
      <c r="D70" s="112">
        <v>51738</v>
      </c>
      <c r="E70" s="112">
        <v>6</v>
      </c>
      <c r="F70" s="112" t="s">
        <v>1430</v>
      </c>
      <c r="G70" s="115"/>
      <c r="H70" s="112" t="s">
        <v>1405</v>
      </c>
      <c r="I70" s="112" t="s">
        <v>1147</v>
      </c>
      <c r="J70" s="112" t="s">
        <v>1393</v>
      </c>
      <c r="K70" s="115">
        <v>114.3</v>
      </c>
      <c r="L70" s="116">
        <v>0.68</v>
      </c>
      <c r="M70" s="112" t="s">
        <v>1387</v>
      </c>
      <c r="N70" s="118">
        <v>5600</v>
      </c>
      <c r="O70" s="118">
        <v>0</v>
      </c>
      <c r="P70" s="118">
        <v>5600</v>
      </c>
      <c r="Q70" s="116" t="s">
        <v>1358</v>
      </c>
      <c r="R70" s="118">
        <v>4896.2</v>
      </c>
      <c r="S70" s="112">
        <v>2039</v>
      </c>
      <c r="T70" s="84"/>
      <c r="U70" s="109" t="s">
        <v>991</v>
      </c>
      <c r="X70" s="79"/>
      <c r="Y70" s="79"/>
      <c r="AF70"/>
      <c r="AG70"/>
      <c r="AH70"/>
    </row>
    <row r="71" spans="1:34" ht="18" customHeight="1" x14ac:dyDescent="0.25">
      <c r="A71" s="112">
        <f t="shared" ref="A71:A102" si="2">A70+1</f>
        <v>66</v>
      </c>
      <c r="B71" s="113" t="s">
        <v>1361</v>
      </c>
      <c r="C71" s="112"/>
      <c r="D71" s="112">
        <v>53065</v>
      </c>
      <c r="E71" s="112">
        <v>1</v>
      </c>
      <c r="F71" s="112" t="s">
        <v>1429</v>
      </c>
      <c r="G71" s="115"/>
      <c r="H71" s="112" t="s">
        <v>1073</v>
      </c>
      <c r="I71" s="112" t="s">
        <v>1078</v>
      </c>
      <c r="J71" s="112" t="s">
        <v>1392</v>
      </c>
      <c r="K71" s="115">
        <v>168.3</v>
      </c>
      <c r="L71" s="116">
        <v>1.25</v>
      </c>
      <c r="M71" s="112" t="s">
        <v>1388</v>
      </c>
      <c r="N71" s="118">
        <v>0</v>
      </c>
      <c r="O71" s="118">
        <v>0</v>
      </c>
      <c r="P71" s="118">
        <v>0</v>
      </c>
      <c r="Q71" s="116"/>
      <c r="R71" s="118">
        <v>0</v>
      </c>
      <c r="S71" s="112" t="s">
        <v>1389</v>
      </c>
      <c r="T71" s="84"/>
      <c r="U71" s="109" t="s">
        <v>991</v>
      </c>
      <c r="X71" s="79"/>
      <c r="Y71" s="79"/>
      <c r="AF71"/>
      <c r="AG71"/>
      <c r="AH71"/>
    </row>
    <row r="72" spans="1:34" ht="18" customHeight="1" x14ac:dyDescent="0.25">
      <c r="A72" s="112">
        <f t="shared" si="2"/>
        <v>67</v>
      </c>
      <c r="B72" s="113" t="s">
        <v>1361</v>
      </c>
      <c r="C72" s="112" t="s">
        <v>293</v>
      </c>
      <c r="D72" s="112">
        <v>53065</v>
      </c>
      <c r="E72" s="112">
        <v>2</v>
      </c>
      <c r="F72" s="112" t="s">
        <v>1429</v>
      </c>
      <c r="G72" s="115"/>
      <c r="H72" s="112" t="s">
        <v>1072</v>
      </c>
      <c r="I72" s="112" t="s">
        <v>1073</v>
      </c>
      <c r="J72" s="112" t="s">
        <v>1393</v>
      </c>
      <c r="K72" s="115">
        <v>114.3</v>
      </c>
      <c r="L72" s="116">
        <v>0.55000000000000004</v>
      </c>
      <c r="M72" s="112" t="s">
        <v>1387</v>
      </c>
      <c r="N72" s="118">
        <v>7600</v>
      </c>
      <c r="O72" s="118">
        <v>0</v>
      </c>
      <c r="P72" s="118">
        <v>7600</v>
      </c>
      <c r="Q72" s="116">
        <v>1</v>
      </c>
      <c r="R72" s="118">
        <v>7600</v>
      </c>
      <c r="S72" s="112">
        <v>2033</v>
      </c>
      <c r="T72" s="84"/>
      <c r="U72" s="109" t="s">
        <v>991</v>
      </c>
      <c r="X72" s="79"/>
      <c r="Y72" s="79"/>
      <c r="AF72"/>
      <c r="AG72"/>
      <c r="AH72"/>
    </row>
    <row r="73" spans="1:34" ht="18" customHeight="1" x14ac:dyDescent="0.25">
      <c r="A73" s="112">
        <f t="shared" si="2"/>
        <v>68</v>
      </c>
      <c r="B73" s="113" t="s">
        <v>1361</v>
      </c>
      <c r="C73" s="112" t="s">
        <v>293</v>
      </c>
      <c r="D73" s="112">
        <v>53065</v>
      </c>
      <c r="E73" s="112">
        <v>3</v>
      </c>
      <c r="F73" s="112" t="s">
        <v>1429</v>
      </c>
      <c r="G73" s="115"/>
      <c r="H73" s="112" t="s">
        <v>1072</v>
      </c>
      <c r="I73" s="112" t="s">
        <v>1073</v>
      </c>
      <c r="J73" s="112" t="s">
        <v>1393</v>
      </c>
      <c r="K73" s="115">
        <v>114.3</v>
      </c>
      <c r="L73" s="116">
        <v>0.55000000000000004</v>
      </c>
      <c r="M73" s="112" t="s">
        <v>1387</v>
      </c>
      <c r="N73" s="118">
        <v>7600</v>
      </c>
      <c r="O73" s="118">
        <v>0</v>
      </c>
      <c r="P73" s="118">
        <v>7600</v>
      </c>
      <c r="Q73" s="116">
        <v>1</v>
      </c>
      <c r="R73" s="118">
        <v>7600</v>
      </c>
      <c r="S73" s="112">
        <v>2033</v>
      </c>
      <c r="T73" s="84"/>
      <c r="U73" s="109" t="s">
        <v>991</v>
      </c>
      <c r="X73" s="79"/>
      <c r="Y73" s="79"/>
      <c r="AF73"/>
      <c r="AG73"/>
      <c r="AH73"/>
    </row>
    <row r="74" spans="1:34" ht="18" customHeight="1" x14ac:dyDescent="0.25">
      <c r="A74" s="112">
        <f t="shared" si="2"/>
        <v>69</v>
      </c>
      <c r="B74" s="113" t="s">
        <v>1361</v>
      </c>
      <c r="C74" s="112" t="s">
        <v>298</v>
      </c>
      <c r="D74" s="112">
        <v>53065</v>
      </c>
      <c r="E74" s="112">
        <v>4</v>
      </c>
      <c r="F74" s="112" t="s">
        <v>1429</v>
      </c>
      <c r="G74" s="115"/>
      <c r="H74" s="112" t="s">
        <v>1072</v>
      </c>
      <c r="I74" s="112" t="s">
        <v>1073</v>
      </c>
      <c r="J74" s="112" t="s">
        <v>1392</v>
      </c>
      <c r="K74" s="115">
        <v>114.3</v>
      </c>
      <c r="L74" s="116">
        <v>0.55000000000000004</v>
      </c>
      <c r="M74" s="112" t="s">
        <v>966</v>
      </c>
      <c r="N74" s="118">
        <v>11800</v>
      </c>
      <c r="O74" s="118">
        <v>0</v>
      </c>
      <c r="P74" s="118">
        <v>11800</v>
      </c>
      <c r="Q74" s="116">
        <v>1</v>
      </c>
      <c r="R74" s="118">
        <v>11800</v>
      </c>
      <c r="S74" s="112">
        <v>2033</v>
      </c>
      <c r="T74" s="84"/>
      <c r="U74" s="109" t="s">
        <v>991</v>
      </c>
      <c r="X74" s="79"/>
      <c r="Y74" s="79"/>
      <c r="AF74"/>
      <c r="AG74"/>
      <c r="AH74"/>
    </row>
    <row r="75" spans="1:34" ht="18" customHeight="1" x14ac:dyDescent="0.25">
      <c r="A75" s="112">
        <f t="shared" si="2"/>
        <v>70</v>
      </c>
      <c r="B75" s="113" t="s">
        <v>1361</v>
      </c>
      <c r="C75" s="112"/>
      <c r="D75" s="112">
        <v>53065</v>
      </c>
      <c r="E75" s="112">
        <v>14</v>
      </c>
      <c r="F75" s="112" t="s">
        <v>1429</v>
      </c>
      <c r="G75" s="115"/>
      <c r="H75" s="112" t="s">
        <v>1094</v>
      </c>
      <c r="I75" s="112" t="s">
        <v>1091</v>
      </c>
      <c r="J75" s="112" t="s">
        <v>1392</v>
      </c>
      <c r="K75" s="115">
        <v>114.3</v>
      </c>
      <c r="L75" s="116">
        <v>0.62</v>
      </c>
      <c r="M75" s="112" t="s">
        <v>1387</v>
      </c>
      <c r="N75" s="118">
        <v>10400</v>
      </c>
      <c r="O75" s="118">
        <v>0</v>
      </c>
      <c r="P75" s="118">
        <v>10400</v>
      </c>
      <c r="Q75" s="116"/>
      <c r="R75" s="118">
        <v>9092.9500000000007</v>
      </c>
      <c r="S75" s="112">
        <v>2110</v>
      </c>
      <c r="T75" s="84"/>
      <c r="U75" s="109" t="s">
        <v>991</v>
      </c>
      <c r="X75" s="79"/>
      <c r="Y75" s="79"/>
      <c r="AF75"/>
      <c r="AG75"/>
      <c r="AH75"/>
    </row>
    <row r="76" spans="1:34" ht="18" customHeight="1" x14ac:dyDescent="0.25">
      <c r="A76" s="112">
        <f t="shared" si="2"/>
        <v>71</v>
      </c>
      <c r="B76" s="113" t="s">
        <v>1361</v>
      </c>
      <c r="C76" s="112"/>
      <c r="D76" s="112">
        <v>53065</v>
      </c>
      <c r="E76" s="112">
        <v>17</v>
      </c>
      <c r="F76" s="112" t="s">
        <v>1429</v>
      </c>
      <c r="G76" s="115"/>
      <c r="H76" s="112" t="s">
        <v>1406</v>
      </c>
      <c r="I76" s="112" t="s">
        <v>1078</v>
      </c>
      <c r="J76" s="112" t="s">
        <v>1392</v>
      </c>
      <c r="K76" s="115">
        <v>168.3</v>
      </c>
      <c r="L76" s="116">
        <v>1.33</v>
      </c>
      <c r="M76" s="112" t="s">
        <v>966</v>
      </c>
      <c r="N76" s="118">
        <v>11800</v>
      </c>
      <c r="O76" s="118">
        <v>0</v>
      </c>
      <c r="P76" s="118">
        <v>11800</v>
      </c>
      <c r="Q76" s="116"/>
      <c r="R76" s="118">
        <v>10317</v>
      </c>
      <c r="S76" s="112">
        <v>2108</v>
      </c>
      <c r="T76" s="84"/>
      <c r="U76" s="109" t="s">
        <v>991</v>
      </c>
      <c r="X76" s="79"/>
      <c r="Y76" s="79"/>
      <c r="AF76"/>
      <c r="AG76"/>
      <c r="AH76"/>
    </row>
    <row r="77" spans="1:34" ht="18" customHeight="1" x14ac:dyDescent="0.25">
      <c r="A77" s="112">
        <f t="shared" si="2"/>
        <v>72</v>
      </c>
      <c r="B77" s="113" t="s">
        <v>1361</v>
      </c>
      <c r="C77" s="112" t="s">
        <v>412</v>
      </c>
      <c r="D77" s="112">
        <v>53065</v>
      </c>
      <c r="E77" s="112">
        <v>18</v>
      </c>
      <c r="F77" s="112" t="s">
        <v>1429</v>
      </c>
      <c r="G77" s="115"/>
      <c r="H77" s="112" t="s">
        <v>1084</v>
      </c>
      <c r="I77" s="112" t="s">
        <v>1090</v>
      </c>
      <c r="J77" s="112" t="s">
        <v>1393</v>
      </c>
      <c r="K77" s="115">
        <v>114.3</v>
      </c>
      <c r="L77" s="116">
        <v>2.74</v>
      </c>
      <c r="M77" s="112" t="s">
        <v>1387</v>
      </c>
      <c r="N77" s="118">
        <v>8800</v>
      </c>
      <c r="O77" s="118">
        <v>0</v>
      </c>
      <c r="P77" s="118">
        <v>8800</v>
      </c>
      <c r="Q77" s="116">
        <v>1</v>
      </c>
      <c r="R77" s="118">
        <v>8800</v>
      </c>
      <c r="S77" s="112">
        <v>2037</v>
      </c>
      <c r="T77" s="84"/>
      <c r="U77" s="109" t="s">
        <v>991</v>
      </c>
      <c r="X77" s="79"/>
      <c r="Y77" s="79"/>
      <c r="AF77"/>
      <c r="AG77"/>
      <c r="AH77"/>
    </row>
    <row r="78" spans="1:34" ht="18" customHeight="1" x14ac:dyDescent="0.25">
      <c r="A78" s="112">
        <f t="shared" si="2"/>
        <v>73</v>
      </c>
      <c r="B78" s="113" t="s">
        <v>1361</v>
      </c>
      <c r="C78" s="112" t="s">
        <v>434</v>
      </c>
      <c r="D78" s="112">
        <v>53065</v>
      </c>
      <c r="E78" s="112">
        <v>21</v>
      </c>
      <c r="F78" s="112" t="s">
        <v>1429</v>
      </c>
      <c r="G78" s="115"/>
      <c r="H78" s="112" t="s">
        <v>1112</v>
      </c>
      <c r="I78" s="112" t="s">
        <v>1110</v>
      </c>
      <c r="J78" s="112" t="s">
        <v>1393</v>
      </c>
      <c r="K78" s="115">
        <v>114.3</v>
      </c>
      <c r="L78" s="116">
        <v>0.65</v>
      </c>
      <c r="M78" s="112" t="s">
        <v>1387</v>
      </c>
      <c r="N78" s="118">
        <v>8000</v>
      </c>
      <c r="O78" s="118">
        <v>0</v>
      </c>
      <c r="P78" s="118">
        <v>8000</v>
      </c>
      <c r="Q78" s="116">
        <v>1</v>
      </c>
      <c r="R78" s="118">
        <v>8000</v>
      </c>
      <c r="S78" s="112">
        <v>2030</v>
      </c>
      <c r="T78" s="84"/>
      <c r="U78" s="109" t="s">
        <v>991</v>
      </c>
      <c r="X78" s="79"/>
      <c r="Y78" s="79"/>
      <c r="AF78"/>
      <c r="AG78"/>
      <c r="AH78"/>
    </row>
    <row r="79" spans="1:34" ht="18" customHeight="1" x14ac:dyDescent="0.25">
      <c r="A79" s="112">
        <f t="shared" si="2"/>
        <v>74</v>
      </c>
      <c r="B79" s="113" t="s">
        <v>1361</v>
      </c>
      <c r="C79" s="112"/>
      <c r="D79" s="112">
        <v>53065</v>
      </c>
      <c r="E79" s="112">
        <v>24</v>
      </c>
      <c r="F79" s="112" t="s">
        <v>1429</v>
      </c>
      <c r="G79" s="115"/>
      <c r="H79" s="112" t="s">
        <v>1092</v>
      </c>
      <c r="I79" s="112" t="s">
        <v>1091</v>
      </c>
      <c r="J79" s="112" t="s">
        <v>1392</v>
      </c>
      <c r="K79" s="115">
        <v>114.3</v>
      </c>
      <c r="L79" s="116">
        <v>0.79</v>
      </c>
      <c r="M79" s="112" t="s">
        <v>1387</v>
      </c>
      <c r="N79" s="118">
        <v>10900</v>
      </c>
      <c r="O79" s="118">
        <v>0</v>
      </c>
      <c r="P79" s="118">
        <v>10900</v>
      </c>
      <c r="Q79" s="116"/>
      <c r="R79" s="118">
        <v>9530.11</v>
      </c>
      <c r="S79" s="112">
        <v>2110</v>
      </c>
      <c r="T79" s="84"/>
      <c r="U79" s="109" t="s">
        <v>991</v>
      </c>
      <c r="X79" s="79"/>
      <c r="Y79" s="79"/>
      <c r="AF79"/>
      <c r="AG79"/>
      <c r="AH79"/>
    </row>
    <row r="80" spans="1:34" ht="18" customHeight="1" x14ac:dyDescent="0.25">
      <c r="A80" s="112">
        <f t="shared" si="2"/>
        <v>75</v>
      </c>
      <c r="B80" s="113" t="s">
        <v>1361</v>
      </c>
      <c r="C80" s="112"/>
      <c r="D80" s="112">
        <v>53065</v>
      </c>
      <c r="E80" s="112">
        <v>25</v>
      </c>
      <c r="F80" s="112" t="s">
        <v>1429</v>
      </c>
      <c r="G80" s="115"/>
      <c r="H80" s="112" t="s">
        <v>1123</v>
      </c>
      <c r="I80" s="112" t="s">
        <v>1100</v>
      </c>
      <c r="J80" s="112" t="s">
        <v>1392</v>
      </c>
      <c r="K80" s="115">
        <v>114.3</v>
      </c>
      <c r="L80" s="116">
        <v>1.34</v>
      </c>
      <c r="M80" s="112" t="s">
        <v>966</v>
      </c>
      <c r="N80" s="118">
        <v>11800</v>
      </c>
      <c r="O80" s="118">
        <v>0</v>
      </c>
      <c r="P80" s="118">
        <v>11800</v>
      </c>
      <c r="Q80" s="116"/>
      <c r="R80" s="118">
        <v>10317</v>
      </c>
      <c r="S80" s="112">
        <v>2110</v>
      </c>
      <c r="T80" s="84"/>
      <c r="U80" s="109" t="s">
        <v>991</v>
      </c>
      <c r="X80" s="79"/>
      <c r="Y80" s="79"/>
      <c r="AF80"/>
      <c r="AG80"/>
      <c r="AH80"/>
    </row>
    <row r="81" spans="1:34" ht="18" customHeight="1" x14ac:dyDescent="0.25">
      <c r="A81" s="112">
        <f t="shared" si="2"/>
        <v>76</v>
      </c>
      <c r="B81" s="113" t="s">
        <v>1361</v>
      </c>
      <c r="C81" s="112" t="s">
        <v>312</v>
      </c>
      <c r="D81" s="112">
        <v>53065</v>
      </c>
      <c r="E81" s="112">
        <v>28</v>
      </c>
      <c r="F81" s="112" t="s">
        <v>1429</v>
      </c>
      <c r="G81" s="115"/>
      <c r="H81" s="112" t="s">
        <v>1077</v>
      </c>
      <c r="I81" s="112" t="s">
        <v>1078</v>
      </c>
      <c r="J81" s="112" t="s">
        <v>1392</v>
      </c>
      <c r="K81" s="115">
        <v>114.3</v>
      </c>
      <c r="L81" s="116">
        <v>0.35</v>
      </c>
      <c r="M81" s="112" t="s">
        <v>1387</v>
      </c>
      <c r="N81" s="118">
        <v>10400</v>
      </c>
      <c r="O81" s="118">
        <v>0</v>
      </c>
      <c r="P81" s="118">
        <v>10400</v>
      </c>
      <c r="Q81" s="116">
        <v>1</v>
      </c>
      <c r="R81" s="118">
        <v>10400</v>
      </c>
      <c r="S81" s="112">
        <v>2027</v>
      </c>
      <c r="T81" s="84"/>
      <c r="U81" s="109" t="s">
        <v>991</v>
      </c>
      <c r="X81" s="79"/>
      <c r="Y81" s="79"/>
      <c r="AF81"/>
      <c r="AG81"/>
      <c r="AH81"/>
    </row>
    <row r="82" spans="1:34" ht="18" customHeight="1" x14ac:dyDescent="0.25">
      <c r="A82" s="112">
        <f t="shared" si="2"/>
        <v>77</v>
      </c>
      <c r="B82" s="113" t="s">
        <v>1361</v>
      </c>
      <c r="C82" s="112" t="s">
        <v>401</v>
      </c>
      <c r="D82" s="112">
        <v>53065</v>
      </c>
      <c r="E82" s="112">
        <v>33</v>
      </c>
      <c r="F82" s="112" t="s">
        <v>1429</v>
      </c>
      <c r="G82" s="115"/>
      <c r="H82" s="112" t="s">
        <v>1103</v>
      </c>
      <c r="I82" s="112" t="s">
        <v>1088</v>
      </c>
      <c r="J82" s="112" t="s">
        <v>1392</v>
      </c>
      <c r="K82" s="115">
        <v>88.9</v>
      </c>
      <c r="L82" s="116">
        <v>3.19</v>
      </c>
      <c r="M82" s="112" t="s">
        <v>1388</v>
      </c>
      <c r="N82" s="118">
        <v>0</v>
      </c>
      <c r="O82" s="118">
        <v>0</v>
      </c>
      <c r="P82" s="118">
        <v>0</v>
      </c>
      <c r="Q82" s="116">
        <v>1</v>
      </c>
      <c r="R82" s="118">
        <v>0</v>
      </c>
      <c r="S82" s="112" t="s">
        <v>1389</v>
      </c>
      <c r="T82" s="84"/>
      <c r="U82" s="109" t="s">
        <v>991</v>
      </c>
      <c r="X82" s="79"/>
      <c r="Y82" s="79"/>
      <c r="AF82"/>
      <c r="AG82"/>
      <c r="AH82"/>
    </row>
    <row r="83" spans="1:34" ht="18" customHeight="1" x14ac:dyDescent="0.25">
      <c r="A83" s="112">
        <f t="shared" si="2"/>
        <v>78</v>
      </c>
      <c r="B83" s="113" t="s">
        <v>1361</v>
      </c>
      <c r="C83" s="112" t="s">
        <v>346</v>
      </c>
      <c r="D83" s="112">
        <v>53065</v>
      </c>
      <c r="E83" s="112">
        <v>34</v>
      </c>
      <c r="F83" s="112" t="s">
        <v>1429</v>
      </c>
      <c r="G83" s="115"/>
      <c r="H83" s="112" t="s">
        <v>1088</v>
      </c>
      <c r="I83" s="112" t="s">
        <v>1424</v>
      </c>
      <c r="J83" s="112" t="s">
        <v>1392</v>
      </c>
      <c r="K83" s="115">
        <v>88.9</v>
      </c>
      <c r="L83" s="116">
        <v>0.73</v>
      </c>
      <c r="M83" s="112" t="s">
        <v>966</v>
      </c>
      <c r="N83" s="118">
        <v>11800</v>
      </c>
      <c r="O83" s="118">
        <v>0</v>
      </c>
      <c r="P83" s="118">
        <v>11800</v>
      </c>
      <c r="Q83" s="116">
        <v>1</v>
      </c>
      <c r="R83" s="118">
        <v>11800</v>
      </c>
      <c r="S83" s="112">
        <v>2085</v>
      </c>
      <c r="T83" s="84"/>
      <c r="U83" s="109" t="s">
        <v>991</v>
      </c>
      <c r="X83" s="79"/>
      <c r="Y83" s="79"/>
      <c r="AF83"/>
      <c r="AG83"/>
      <c r="AH83"/>
    </row>
    <row r="84" spans="1:34" ht="18" customHeight="1" x14ac:dyDescent="0.25">
      <c r="A84" s="112">
        <f t="shared" si="2"/>
        <v>79</v>
      </c>
      <c r="B84" s="113" t="s">
        <v>1361</v>
      </c>
      <c r="C84" s="112" t="s">
        <v>340</v>
      </c>
      <c r="D84" s="112">
        <v>53065</v>
      </c>
      <c r="E84" s="112">
        <v>35</v>
      </c>
      <c r="F84" s="112" t="s">
        <v>1429</v>
      </c>
      <c r="G84" s="115"/>
      <c r="H84" s="112" t="s">
        <v>1085</v>
      </c>
      <c r="I84" s="112" t="s">
        <v>1080</v>
      </c>
      <c r="J84" s="112" t="s">
        <v>1392</v>
      </c>
      <c r="K84" s="115">
        <v>114.3</v>
      </c>
      <c r="L84" s="116">
        <v>1.57</v>
      </c>
      <c r="M84" s="112" t="s">
        <v>966</v>
      </c>
      <c r="N84" s="118">
        <v>11800</v>
      </c>
      <c r="O84" s="118">
        <v>0</v>
      </c>
      <c r="P84" s="118">
        <v>11800</v>
      </c>
      <c r="Q84" s="116">
        <v>1</v>
      </c>
      <c r="R84" s="118">
        <v>11800</v>
      </c>
      <c r="S84" s="112">
        <v>2036</v>
      </c>
      <c r="T84" s="84"/>
      <c r="U84" s="109" t="s">
        <v>991</v>
      </c>
      <c r="X84" s="79"/>
      <c r="Y84" s="79"/>
      <c r="AF84"/>
      <c r="AG84"/>
      <c r="AH84"/>
    </row>
    <row r="85" spans="1:34" ht="18" customHeight="1" x14ac:dyDescent="0.25">
      <c r="A85" s="112">
        <f t="shared" si="2"/>
        <v>80</v>
      </c>
      <c r="B85" s="113" t="s">
        <v>1361</v>
      </c>
      <c r="C85" s="112" t="s">
        <v>246</v>
      </c>
      <c r="D85" s="112">
        <v>53065</v>
      </c>
      <c r="E85" s="112">
        <v>41</v>
      </c>
      <c r="F85" s="112" t="s">
        <v>1429</v>
      </c>
      <c r="G85" s="115"/>
      <c r="H85" s="112" t="s">
        <v>1056</v>
      </c>
      <c r="I85" s="112" t="s">
        <v>1058</v>
      </c>
      <c r="J85" s="112" t="s">
        <v>1392</v>
      </c>
      <c r="K85" s="115">
        <v>114.3</v>
      </c>
      <c r="L85" s="116">
        <v>0.75</v>
      </c>
      <c r="M85" s="112" t="s">
        <v>966</v>
      </c>
      <c r="N85" s="118">
        <v>11800</v>
      </c>
      <c r="O85" s="118">
        <v>0</v>
      </c>
      <c r="P85" s="118">
        <v>11800</v>
      </c>
      <c r="Q85" s="116">
        <v>1</v>
      </c>
      <c r="R85" s="118">
        <v>11800</v>
      </c>
      <c r="S85" s="112">
        <v>2031</v>
      </c>
      <c r="T85" s="84"/>
      <c r="U85" s="109" t="s">
        <v>991</v>
      </c>
      <c r="X85" s="79"/>
      <c r="Y85" s="79"/>
      <c r="AF85"/>
      <c r="AG85"/>
      <c r="AH85"/>
    </row>
    <row r="86" spans="1:34" ht="18" customHeight="1" x14ac:dyDescent="0.25">
      <c r="A86" s="112">
        <f t="shared" si="2"/>
        <v>81</v>
      </c>
      <c r="B86" s="113" t="s">
        <v>1361</v>
      </c>
      <c r="C86" s="112" t="s">
        <v>223</v>
      </c>
      <c r="D86" s="112">
        <v>53065</v>
      </c>
      <c r="E86" s="112">
        <v>43</v>
      </c>
      <c r="F86" s="112" t="s">
        <v>1429</v>
      </c>
      <c r="G86" s="115"/>
      <c r="H86" s="112" t="s">
        <v>1046</v>
      </c>
      <c r="I86" s="112" t="s">
        <v>1045</v>
      </c>
      <c r="J86" s="112" t="s">
        <v>1392</v>
      </c>
      <c r="K86" s="115">
        <v>114.3</v>
      </c>
      <c r="L86" s="116">
        <v>0.59</v>
      </c>
      <c r="M86" s="112" t="s">
        <v>1387</v>
      </c>
      <c r="N86" s="118">
        <v>10400</v>
      </c>
      <c r="O86" s="118">
        <v>0</v>
      </c>
      <c r="P86" s="118">
        <v>10400</v>
      </c>
      <c r="Q86" s="116">
        <v>1</v>
      </c>
      <c r="R86" s="118">
        <v>10400</v>
      </c>
      <c r="S86" s="112">
        <v>2031</v>
      </c>
      <c r="T86" s="84"/>
      <c r="U86" s="109" t="s">
        <v>991</v>
      </c>
      <c r="X86" s="79"/>
      <c r="Y86" s="79"/>
      <c r="AF86"/>
      <c r="AG86"/>
      <c r="AH86"/>
    </row>
    <row r="87" spans="1:34" ht="18" customHeight="1" x14ac:dyDescent="0.25">
      <c r="A87" s="121">
        <f t="shared" si="2"/>
        <v>82</v>
      </c>
      <c r="B87" s="122" t="s">
        <v>1361</v>
      </c>
      <c r="C87" s="121" t="s">
        <v>235</v>
      </c>
      <c r="D87" s="121">
        <v>54194</v>
      </c>
      <c r="E87" s="121">
        <v>1</v>
      </c>
      <c r="F87" s="121" t="s">
        <v>1429</v>
      </c>
      <c r="G87" s="124"/>
      <c r="H87" s="121" t="s">
        <v>1054</v>
      </c>
      <c r="I87" s="121" t="s">
        <v>1055</v>
      </c>
      <c r="J87" s="121" t="s">
        <v>1392</v>
      </c>
      <c r="K87" s="124">
        <v>114.3</v>
      </c>
      <c r="L87" s="125">
        <v>0.76</v>
      </c>
      <c r="M87" s="121" t="s">
        <v>966</v>
      </c>
      <c r="N87" s="127">
        <v>11500</v>
      </c>
      <c r="O87" s="127">
        <v>0</v>
      </c>
      <c r="P87" s="127">
        <v>11500</v>
      </c>
      <c r="Q87" s="125">
        <v>0.3333333</v>
      </c>
      <c r="R87" s="127">
        <v>3833.33</v>
      </c>
      <c r="S87" s="121">
        <v>2092</v>
      </c>
      <c r="T87" s="84"/>
      <c r="U87" s="109" t="s">
        <v>995</v>
      </c>
      <c r="X87" s="79"/>
      <c r="Y87" s="79"/>
      <c r="AF87"/>
      <c r="AG87"/>
      <c r="AH87"/>
    </row>
    <row r="88" spans="1:34" ht="18" customHeight="1" x14ac:dyDescent="0.25">
      <c r="A88" s="121">
        <f t="shared" si="2"/>
        <v>83</v>
      </c>
      <c r="B88" s="122" t="s">
        <v>1361</v>
      </c>
      <c r="C88" s="121" t="s">
        <v>238</v>
      </c>
      <c r="D88" s="121">
        <v>54194</v>
      </c>
      <c r="E88" s="121">
        <v>2</v>
      </c>
      <c r="F88" s="121" t="s">
        <v>1429</v>
      </c>
      <c r="G88" s="124"/>
      <c r="H88" s="121" t="s">
        <v>1055</v>
      </c>
      <c r="I88" s="121" t="s">
        <v>1403</v>
      </c>
      <c r="J88" s="121" t="s">
        <v>1392</v>
      </c>
      <c r="K88" s="124">
        <v>114.3</v>
      </c>
      <c r="L88" s="125">
        <v>0.42</v>
      </c>
      <c r="M88" s="121" t="s">
        <v>1388</v>
      </c>
      <c r="N88" s="127">
        <v>0</v>
      </c>
      <c r="O88" s="127">
        <v>0</v>
      </c>
      <c r="P88" s="127">
        <v>0</v>
      </c>
      <c r="Q88" s="125" t="s">
        <v>1360</v>
      </c>
      <c r="R88" s="127">
        <v>0</v>
      </c>
      <c r="S88" s="121" t="s">
        <v>1389</v>
      </c>
      <c r="T88" s="84"/>
      <c r="U88" s="109" t="s">
        <v>995</v>
      </c>
      <c r="X88" s="79"/>
      <c r="Y88" s="79"/>
      <c r="AF88"/>
      <c r="AG88"/>
      <c r="AH88"/>
    </row>
    <row r="89" spans="1:34" ht="18" customHeight="1" x14ac:dyDescent="0.25">
      <c r="A89" s="121">
        <f t="shared" si="2"/>
        <v>84</v>
      </c>
      <c r="B89" s="122" t="s">
        <v>1361</v>
      </c>
      <c r="C89" s="121" t="s">
        <v>235</v>
      </c>
      <c r="D89" s="121">
        <v>54194</v>
      </c>
      <c r="E89" s="121">
        <v>3</v>
      </c>
      <c r="F89" s="121" t="s">
        <v>1429</v>
      </c>
      <c r="G89" s="124"/>
      <c r="H89" s="121" t="s">
        <v>1054</v>
      </c>
      <c r="I89" s="121" t="s">
        <v>1055</v>
      </c>
      <c r="J89" s="121" t="s">
        <v>1392</v>
      </c>
      <c r="K89" s="124">
        <v>88.9</v>
      </c>
      <c r="L89" s="125">
        <v>0.76</v>
      </c>
      <c r="M89" s="121" t="s">
        <v>1387</v>
      </c>
      <c r="N89" s="127">
        <v>10400</v>
      </c>
      <c r="O89" s="127">
        <v>0</v>
      </c>
      <c r="P89" s="127">
        <v>10400</v>
      </c>
      <c r="Q89" s="125">
        <v>0.3333333</v>
      </c>
      <c r="R89" s="127">
        <v>3466.67</v>
      </c>
      <c r="S89" s="121">
        <v>2092</v>
      </c>
      <c r="T89" s="84"/>
      <c r="U89" s="109" t="s">
        <v>995</v>
      </c>
      <c r="X89" s="79"/>
      <c r="Y89" s="79"/>
      <c r="AF89"/>
      <c r="AG89"/>
      <c r="AH89"/>
    </row>
    <row r="90" spans="1:34" ht="18" customHeight="1" x14ac:dyDescent="0.25">
      <c r="A90" s="112">
        <f t="shared" si="2"/>
        <v>85</v>
      </c>
      <c r="B90" s="113" t="s">
        <v>1361</v>
      </c>
      <c r="C90" s="112" t="s">
        <v>487</v>
      </c>
      <c r="D90" s="112">
        <v>54273</v>
      </c>
      <c r="E90" s="112">
        <v>5</v>
      </c>
      <c r="F90" s="112" t="s">
        <v>1429</v>
      </c>
      <c r="G90" s="115"/>
      <c r="H90" s="112" t="s">
        <v>1135</v>
      </c>
      <c r="I90" s="112" t="s">
        <v>1135</v>
      </c>
      <c r="J90" s="112" t="s">
        <v>1393</v>
      </c>
      <c r="K90" s="115">
        <v>114.3</v>
      </c>
      <c r="L90" s="116">
        <v>0.38</v>
      </c>
      <c r="M90" s="112" t="s">
        <v>1387</v>
      </c>
      <c r="N90" s="118">
        <v>7600</v>
      </c>
      <c r="O90" s="118">
        <v>0</v>
      </c>
      <c r="P90" s="118">
        <v>7600</v>
      </c>
      <c r="Q90" s="116">
        <v>1</v>
      </c>
      <c r="R90" s="118">
        <v>7600</v>
      </c>
      <c r="S90" s="112">
        <v>2041</v>
      </c>
      <c r="T90" s="84"/>
      <c r="U90" s="109" t="s">
        <v>991</v>
      </c>
      <c r="X90" s="79"/>
      <c r="Y90" s="79"/>
      <c r="AF90"/>
      <c r="AG90"/>
      <c r="AH90"/>
    </row>
    <row r="91" spans="1:34" ht="18" customHeight="1" x14ac:dyDescent="0.25">
      <c r="A91" s="112">
        <f t="shared" si="2"/>
        <v>86</v>
      </c>
      <c r="B91" s="113" t="s">
        <v>1361</v>
      </c>
      <c r="C91" s="112" t="s">
        <v>492</v>
      </c>
      <c r="D91" s="112">
        <v>54273</v>
      </c>
      <c r="E91" s="112">
        <v>6</v>
      </c>
      <c r="F91" s="112" t="s">
        <v>1429</v>
      </c>
      <c r="G91" s="115"/>
      <c r="H91" s="112" t="s">
        <v>1136</v>
      </c>
      <c r="I91" s="112" t="s">
        <v>1135</v>
      </c>
      <c r="J91" s="112" t="s">
        <v>1393</v>
      </c>
      <c r="K91" s="115">
        <v>114.3</v>
      </c>
      <c r="L91" s="116">
        <v>0.63</v>
      </c>
      <c r="M91" s="112" t="s">
        <v>1387</v>
      </c>
      <c r="N91" s="118">
        <v>7600</v>
      </c>
      <c r="O91" s="118">
        <v>0</v>
      </c>
      <c r="P91" s="118">
        <v>7600</v>
      </c>
      <c r="Q91" s="116">
        <v>1</v>
      </c>
      <c r="R91" s="118">
        <v>7600</v>
      </c>
      <c r="S91" s="112">
        <v>2040</v>
      </c>
      <c r="T91" s="84"/>
      <c r="U91" s="109" t="s">
        <v>991</v>
      </c>
      <c r="X91" s="79"/>
      <c r="Y91" s="79"/>
      <c r="AF91"/>
      <c r="AG91"/>
      <c r="AH91"/>
    </row>
    <row r="92" spans="1:34" ht="18" customHeight="1" x14ac:dyDescent="0.25">
      <c r="A92" s="112">
        <f t="shared" si="2"/>
        <v>87</v>
      </c>
      <c r="B92" s="113" t="s">
        <v>1361</v>
      </c>
      <c r="C92" s="112"/>
      <c r="D92" s="112">
        <v>54273</v>
      </c>
      <c r="E92" s="112">
        <v>7</v>
      </c>
      <c r="F92" s="112" t="s">
        <v>1429</v>
      </c>
      <c r="G92" s="115"/>
      <c r="H92" s="112" t="s">
        <v>1135</v>
      </c>
      <c r="I92" s="112" t="s">
        <v>1132</v>
      </c>
      <c r="J92" s="112" t="s">
        <v>1392</v>
      </c>
      <c r="K92" s="115">
        <v>114.3</v>
      </c>
      <c r="L92" s="116">
        <v>2.4900000000000002</v>
      </c>
      <c r="M92" s="112" t="s">
        <v>1387</v>
      </c>
      <c r="N92" s="118">
        <v>11500</v>
      </c>
      <c r="O92" s="118">
        <v>0</v>
      </c>
      <c r="P92" s="118">
        <v>11500</v>
      </c>
      <c r="Q92" s="116"/>
      <c r="R92" s="118">
        <v>10054.700000000001</v>
      </c>
      <c r="S92" s="112">
        <v>2110</v>
      </c>
      <c r="T92" s="84"/>
      <c r="U92" s="109" t="s">
        <v>991</v>
      </c>
      <c r="X92" s="79"/>
      <c r="Y92" s="79"/>
      <c r="AF92"/>
      <c r="AG92"/>
      <c r="AH92"/>
    </row>
    <row r="93" spans="1:34" ht="18" customHeight="1" x14ac:dyDescent="0.25">
      <c r="A93" s="112">
        <f t="shared" si="2"/>
        <v>88</v>
      </c>
      <c r="B93" s="113" t="s">
        <v>1361</v>
      </c>
      <c r="C93" s="112"/>
      <c r="D93" s="112">
        <v>54273</v>
      </c>
      <c r="E93" s="112">
        <v>8</v>
      </c>
      <c r="F93" s="112" t="s">
        <v>1429</v>
      </c>
      <c r="G93" s="115"/>
      <c r="H93" s="112" t="s">
        <v>1147</v>
      </c>
      <c r="I93" s="112" t="s">
        <v>1135</v>
      </c>
      <c r="J93" s="112" t="s">
        <v>1392</v>
      </c>
      <c r="K93" s="115">
        <v>168.3</v>
      </c>
      <c r="L93" s="116">
        <v>0.25</v>
      </c>
      <c r="M93" s="112" t="s">
        <v>1387</v>
      </c>
      <c r="N93" s="118">
        <v>10400</v>
      </c>
      <c r="O93" s="118">
        <v>0</v>
      </c>
      <c r="P93" s="118">
        <v>10400</v>
      </c>
      <c r="Q93" s="116"/>
      <c r="R93" s="118">
        <v>9092.9500000000007</v>
      </c>
      <c r="S93" s="112">
        <v>2041</v>
      </c>
      <c r="T93" s="84"/>
      <c r="U93" s="109" t="s">
        <v>991</v>
      </c>
      <c r="X93" s="79"/>
      <c r="Y93" s="79"/>
      <c r="AF93"/>
      <c r="AG93"/>
      <c r="AH93"/>
    </row>
    <row r="94" spans="1:34" ht="18" customHeight="1" x14ac:dyDescent="0.25">
      <c r="A94" s="112">
        <f t="shared" si="2"/>
        <v>89</v>
      </c>
      <c r="B94" s="113" t="s">
        <v>1361</v>
      </c>
      <c r="C94" s="112" t="s">
        <v>517</v>
      </c>
      <c r="D94" s="112">
        <v>54273</v>
      </c>
      <c r="E94" s="112">
        <v>12</v>
      </c>
      <c r="F94" s="112" t="s">
        <v>1429</v>
      </c>
      <c r="G94" s="115"/>
      <c r="H94" s="112" t="s">
        <v>1145</v>
      </c>
      <c r="I94" s="112" t="s">
        <v>1148</v>
      </c>
      <c r="J94" s="112" t="s">
        <v>1392</v>
      </c>
      <c r="K94" s="115">
        <v>114.3</v>
      </c>
      <c r="L94" s="116">
        <v>0.96</v>
      </c>
      <c r="M94" s="112" t="s">
        <v>966</v>
      </c>
      <c r="N94" s="118">
        <v>11800</v>
      </c>
      <c r="O94" s="118">
        <v>0</v>
      </c>
      <c r="P94" s="118">
        <v>11800</v>
      </c>
      <c r="Q94" s="116">
        <v>1</v>
      </c>
      <c r="R94" s="118">
        <v>11800</v>
      </c>
      <c r="S94" s="112">
        <v>2027</v>
      </c>
      <c r="T94" s="84"/>
      <c r="U94" s="109" t="s">
        <v>991</v>
      </c>
      <c r="X94" s="79"/>
      <c r="Y94" s="79"/>
      <c r="AF94"/>
      <c r="AG94"/>
      <c r="AH94"/>
    </row>
    <row r="95" spans="1:34" ht="18" customHeight="1" x14ac:dyDescent="0.25">
      <c r="A95" s="112">
        <f t="shared" si="2"/>
        <v>90</v>
      </c>
      <c r="B95" s="113" t="s">
        <v>1361</v>
      </c>
      <c r="C95" s="112" t="s">
        <v>503</v>
      </c>
      <c r="D95" s="112">
        <v>54273</v>
      </c>
      <c r="E95" s="112">
        <v>13</v>
      </c>
      <c r="F95" s="112" t="s">
        <v>1429</v>
      </c>
      <c r="G95" s="115"/>
      <c r="H95" s="112" t="s">
        <v>1142</v>
      </c>
      <c r="I95" s="112" t="s">
        <v>1144</v>
      </c>
      <c r="J95" s="112" t="s">
        <v>1392</v>
      </c>
      <c r="K95" s="115">
        <v>114.3</v>
      </c>
      <c r="L95" s="116">
        <v>1.33</v>
      </c>
      <c r="M95" s="112" t="s">
        <v>1388</v>
      </c>
      <c r="N95" s="118">
        <v>0</v>
      </c>
      <c r="O95" s="118">
        <v>0</v>
      </c>
      <c r="P95" s="118">
        <v>0</v>
      </c>
      <c r="Q95" s="116">
        <v>1</v>
      </c>
      <c r="R95" s="118">
        <v>0</v>
      </c>
      <c r="S95" s="112" t="s">
        <v>1389</v>
      </c>
      <c r="T95" s="84"/>
      <c r="U95" s="109" t="s">
        <v>991</v>
      </c>
      <c r="X95" s="79"/>
      <c r="Y95" s="79"/>
      <c r="AF95"/>
      <c r="AG95"/>
      <c r="AH95"/>
    </row>
    <row r="96" spans="1:34" ht="18" customHeight="1" x14ac:dyDescent="0.25">
      <c r="A96" s="112">
        <f t="shared" si="2"/>
        <v>91</v>
      </c>
      <c r="B96" s="113" t="s">
        <v>1361</v>
      </c>
      <c r="C96" s="112"/>
      <c r="D96" s="112">
        <v>54273</v>
      </c>
      <c r="E96" s="112">
        <v>15</v>
      </c>
      <c r="F96" s="112" t="s">
        <v>1429</v>
      </c>
      <c r="G96" s="115"/>
      <c r="H96" s="112" t="s">
        <v>1136</v>
      </c>
      <c r="I96" s="112" t="s">
        <v>1135</v>
      </c>
      <c r="J96" s="112" t="s">
        <v>1392</v>
      </c>
      <c r="K96" s="115">
        <v>168.3</v>
      </c>
      <c r="L96" s="116">
        <v>1</v>
      </c>
      <c r="M96" s="112" t="s">
        <v>1387</v>
      </c>
      <c r="N96" s="118">
        <v>11500</v>
      </c>
      <c r="O96" s="118">
        <v>0</v>
      </c>
      <c r="P96" s="118">
        <v>11500</v>
      </c>
      <c r="Q96" s="116"/>
      <c r="R96" s="118">
        <v>10054.700000000001</v>
      </c>
      <c r="S96" s="112">
        <v>2110</v>
      </c>
      <c r="T96" s="84"/>
      <c r="U96" s="109" t="s">
        <v>991</v>
      </c>
      <c r="X96" s="79"/>
      <c r="Y96" s="79"/>
      <c r="AF96"/>
      <c r="AG96"/>
      <c r="AH96"/>
    </row>
    <row r="97" spans="1:34" ht="18" customHeight="1" x14ac:dyDescent="0.25">
      <c r="A97" s="112">
        <f t="shared" si="2"/>
        <v>92</v>
      </c>
      <c r="B97" s="113" t="s">
        <v>1361</v>
      </c>
      <c r="C97" s="112" t="s">
        <v>380</v>
      </c>
      <c r="D97" s="112">
        <v>54917</v>
      </c>
      <c r="E97" s="112">
        <v>2</v>
      </c>
      <c r="F97" s="112" t="s">
        <v>1429</v>
      </c>
      <c r="G97" s="115"/>
      <c r="H97" s="112" t="s">
        <v>1096</v>
      </c>
      <c r="I97" s="112" t="s">
        <v>1097</v>
      </c>
      <c r="J97" s="112" t="s">
        <v>1393</v>
      </c>
      <c r="K97" s="115">
        <v>97</v>
      </c>
      <c r="L97" s="116">
        <v>0.62</v>
      </c>
      <c r="M97" s="112" t="s">
        <v>1387</v>
      </c>
      <c r="N97" s="118">
        <v>7600</v>
      </c>
      <c r="O97" s="118">
        <v>0</v>
      </c>
      <c r="P97" s="118">
        <v>7600</v>
      </c>
      <c r="Q97" s="116">
        <v>1</v>
      </c>
      <c r="R97" s="118">
        <v>7600</v>
      </c>
      <c r="S97" s="112">
        <v>2029</v>
      </c>
      <c r="T97" s="84"/>
      <c r="U97" s="109" t="s">
        <v>991</v>
      </c>
      <c r="X97" s="79"/>
      <c r="Y97" s="79"/>
      <c r="AF97"/>
      <c r="AG97"/>
      <c r="AH97"/>
    </row>
    <row r="98" spans="1:34" ht="18" customHeight="1" x14ac:dyDescent="0.25">
      <c r="A98" s="112">
        <f t="shared" si="2"/>
        <v>93</v>
      </c>
      <c r="B98" s="113" t="s">
        <v>1361</v>
      </c>
      <c r="C98" s="112"/>
      <c r="D98" s="112">
        <v>55418</v>
      </c>
      <c r="E98" s="112">
        <v>5</v>
      </c>
      <c r="F98" s="112" t="s">
        <v>1429</v>
      </c>
      <c r="G98" s="115"/>
      <c r="H98" s="112" t="s">
        <v>1394</v>
      </c>
      <c r="I98" s="112" t="s">
        <v>1394</v>
      </c>
      <c r="J98" s="112" t="s">
        <v>1392</v>
      </c>
      <c r="K98" s="115">
        <v>88.9</v>
      </c>
      <c r="L98" s="116">
        <v>0.17</v>
      </c>
      <c r="M98" s="112" t="s">
        <v>1387</v>
      </c>
      <c r="N98" s="118">
        <v>10400</v>
      </c>
      <c r="O98" s="118">
        <v>0</v>
      </c>
      <c r="P98" s="118">
        <v>10400</v>
      </c>
      <c r="Q98" s="116"/>
      <c r="R98" s="118">
        <v>9092.9500000000007</v>
      </c>
      <c r="S98" s="112">
        <v>2057</v>
      </c>
      <c r="T98" s="84"/>
      <c r="U98" s="109" t="s">
        <v>999</v>
      </c>
      <c r="X98" s="79"/>
      <c r="Y98" s="79"/>
      <c r="AF98"/>
      <c r="AG98"/>
      <c r="AH98"/>
    </row>
    <row r="99" spans="1:34" ht="18" customHeight="1" x14ac:dyDescent="0.25">
      <c r="A99" s="112">
        <f t="shared" si="2"/>
        <v>94</v>
      </c>
      <c r="B99" s="113" t="s">
        <v>1361</v>
      </c>
      <c r="C99" s="112" t="s">
        <v>1437</v>
      </c>
      <c r="D99" s="112">
        <v>55418</v>
      </c>
      <c r="E99" s="112">
        <v>6</v>
      </c>
      <c r="F99" s="112" t="s">
        <v>1429</v>
      </c>
      <c r="G99" s="115"/>
      <c r="H99" s="112" t="s">
        <v>1407</v>
      </c>
      <c r="I99" s="112" t="s">
        <v>1394</v>
      </c>
      <c r="J99" s="112" t="s">
        <v>1392</v>
      </c>
      <c r="K99" s="115">
        <v>88.9</v>
      </c>
      <c r="L99" s="116">
        <v>0.73</v>
      </c>
      <c r="M99" s="112" t="s">
        <v>1387</v>
      </c>
      <c r="N99" s="118">
        <v>10400</v>
      </c>
      <c r="O99" s="118">
        <v>0</v>
      </c>
      <c r="P99" s="118">
        <v>10400</v>
      </c>
      <c r="Q99" s="116"/>
      <c r="R99" s="118">
        <v>9092.9500000000007</v>
      </c>
      <c r="S99" s="112">
        <v>2055</v>
      </c>
      <c r="T99" s="84"/>
      <c r="U99" s="109" t="s">
        <v>999</v>
      </c>
      <c r="X99" s="79"/>
      <c r="Y99" s="79"/>
      <c r="AF99"/>
      <c r="AG99"/>
      <c r="AH99"/>
    </row>
    <row r="100" spans="1:34" ht="18" customHeight="1" x14ac:dyDescent="0.25">
      <c r="A100" s="112">
        <f t="shared" si="2"/>
        <v>95</v>
      </c>
      <c r="B100" s="113" t="s">
        <v>1361</v>
      </c>
      <c r="C100" s="112" t="s">
        <v>564</v>
      </c>
      <c r="D100" s="112">
        <v>55590</v>
      </c>
      <c r="E100" s="112">
        <v>2</v>
      </c>
      <c r="F100" s="112" t="s">
        <v>1430</v>
      </c>
      <c r="G100" s="115"/>
      <c r="H100" s="112" t="s">
        <v>1162</v>
      </c>
      <c r="I100" s="112" t="s">
        <v>1161</v>
      </c>
      <c r="J100" s="112" t="s">
        <v>1393</v>
      </c>
      <c r="K100" s="115">
        <v>114.3</v>
      </c>
      <c r="L100" s="116">
        <v>2.2000000000000002</v>
      </c>
      <c r="M100" s="112" t="s">
        <v>1387</v>
      </c>
      <c r="N100" s="118">
        <v>7400</v>
      </c>
      <c r="O100" s="118">
        <v>0</v>
      </c>
      <c r="P100" s="118">
        <v>7400</v>
      </c>
      <c r="Q100" s="116">
        <v>1</v>
      </c>
      <c r="R100" s="118">
        <v>7400</v>
      </c>
      <c r="S100" s="112">
        <v>2031</v>
      </c>
      <c r="T100" s="84"/>
      <c r="U100" s="109" t="s">
        <v>991</v>
      </c>
      <c r="X100" s="79"/>
      <c r="Y100" s="79"/>
      <c r="AF100"/>
      <c r="AG100"/>
      <c r="AH100"/>
    </row>
    <row r="101" spans="1:34" ht="18" customHeight="1" x14ac:dyDescent="0.25">
      <c r="A101" s="112">
        <f t="shared" si="2"/>
        <v>96</v>
      </c>
      <c r="B101" s="113" t="s">
        <v>1361</v>
      </c>
      <c r="C101" s="112" t="s">
        <v>563</v>
      </c>
      <c r="D101" s="112">
        <v>55590</v>
      </c>
      <c r="E101" s="112">
        <v>3</v>
      </c>
      <c r="F101" s="112" t="s">
        <v>1430</v>
      </c>
      <c r="G101" s="115"/>
      <c r="H101" s="112" t="s">
        <v>1161</v>
      </c>
      <c r="I101" s="112" t="s">
        <v>1425</v>
      </c>
      <c r="J101" s="112" t="s">
        <v>1393</v>
      </c>
      <c r="K101" s="115">
        <v>114.3</v>
      </c>
      <c r="L101" s="116">
        <v>8.6999999999999993</v>
      </c>
      <c r="M101" s="112" t="s">
        <v>1387</v>
      </c>
      <c r="N101" s="118">
        <v>7600</v>
      </c>
      <c r="O101" s="118">
        <v>0</v>
      </c>
      <c r="P101" s="118">
        <v>7600</v>
      </c>
      <c r="Q101" s="116">
        <v>1</v>
      </c>
      <c r="R101" s="118">
        <v>7600</v>
      </c>
      <c r="S101" s="112">
        <v>2027</v>
      </c>
      <c r="T101" s="84"/>
      <c r="U101" s="109" t="s">
        <v>991</v>
      </c>
      <c r="X101" s="79"/>
      <c r="Y101" s="79"/>
      <c r="AF101"/>
      <c r="AG101"/>
      <c r="AH101"/>
    </row>
    <row r="102" spans="1:34" ht="18" customHeight="1" x14ac:dyDescent="0.25">
      <c r="A102" s="112">
        <f t="shared" si="2"/>
        <v>97</v>
      </c>
      <c r="B102" s="113" t="s">
        <v>1361</v>
      </c>
      <c r="C102" s="112" t="s">
        <v>568</v>
      </c>
      <c r="D102" s="112">
        <v>55590</v>
      </c>
      <c r="E102" s="112">
        <v>4</v>
      </c>
      <c r="F102" s="112" t="s">
        <v>1430</v>
      </c>
      <c r="G102" s="115"/>
      <c r="H102" s="112" t="s">
        <v>1166</v>
      </c>
      <c r="I102" s="112" t="s">
        <v>1166</v>
      </c>
      <c r="J102" s="112" t="s">
        <v>1393</v>
      </c>
      <c r="K102" s="115">
        <v>88.9</v>
      </c>
      <c r="L102" s="116">
        <v>0.3</v>
      </c>
      <c r="M102" s="112" t="s">
        <v>1387</v>
      </c>
      <c r="N102" s="118">
        <v>5100</v>
      </c>
      <c r="O102" s="118">
        <v>0</v>
      </c>
      <c r="P102" s="118">
        <v>5100</v>
      </c>
      <c r="Q102" s="116">
        <v>1</v>
      </c>
      <c r="R102" s="118">
        <v>5100</v>
      </c>
      <c r="S102" s="112">
        <v>2027</v>
      </c>
      <c r="T102" s="84"/>
      <c r="U102" s="109" t="s">
        <v>991</v>
      </c>
      <c r="X102" s="79"/>
      <c r="Y102" s="79"/>
      <c r="AF102"/>
      <c r="AG102"/>
      <c r="AH102"/>
    </row>
    <row r="103" spans="1:34" ht="18" customHeight="1" x14ac:dyDescent="0.25">
      <c r="A103" s="112">
        <f t="shared" ref="A103:A110" si="3">A102+1</f>
        <v>98</v>
      </c>
      <c r="B103" s="113" t="s">
        <v>1361</v>
      </c>
      <c r="C103" s="112" t="s">
        <v>562</v>
      </c>
      <c r="D103" s="112">
        <v>55590</v>
      </c>
      <c r="E103" s="112">
        <v>5</v>
      </c>
      <c r="F103" s="112" t="s">
        <v>1430</v>
      </c>
      <c r="G103" s="115"/>
      <c r="H103" s="112" t="s">
        <v>1160</v>
      </c>
      <c r="I103" s="112" t="s">
        <v>1161</v>
      </c>
      <c r="J103" s="112" t="s">
        <v>1393</v>
      </c>
      <c r="K103" s="115">
        <v>114.3</v>
      </c>
      <c r="L103" s="116">
        <v>4.08</v>
      </c>
      <c r="M103" s="112" t="s">
        <v>1387</v>
      </c>
      <c r="N103" s="118">
        <v>6400</v>
      </c>
      <c r="O103" s="118">
        <v>0</v>
      </c>
      <c r="P103" s="118">
        <v>6400</v>
      </c>
      <c r="Q103" s="116">
        <v>1</v>
      </c>
      <c r="R103" s="118">
        <v>6400</v>
      </c>
      <c r="S103" s="112">
        <v>2031</v>
      </c>
      <c r="T103" s="84"/>
      <c r="U103" s="109" t="s">
        <v>991</v>
      </c>
      <c r="X103" s="79"/>
      <c r="Y103" s="79"/>
      <c r="AF103"/>
      <c r="AG103"/>
      <c r="AH103"/>
    </row>
    <row r="104" spans="1:34" ht="18" customHeight="1" x14ac:dyDescent="0.25">
      <c r="A104" s="112">
        <f t="shared" si="3"/>
        <v>99</v>
      </c>
      <c r="B104" s="113" t="s">
        <v>1361</v>
      </c>
      <c r="C104" s="112" t="s">
        <v>572</v>
      </c>
      <c r="D104" s="112">
        <v>55590</v>
      </c>
      <c r="E104" s="112">
        <v>6</v>
      </c>
      <c r="F104" s="112" t="s">
        <v>1430</v>
      </c>
      <c r="G104" s="115"/>
      <c r="H104" s="112" t="s">
        <v>1169</v>
      </c>
      <c r="I104" s="112" t="s">
        <v>1426</v>
      </c>
      <c r="J104" s="112" t="s">
        <v>1393</v>
      </c>
      <c r="K104" s="115">
        <v>88.9</v>
      </c>
      <c r="L104" s="116">
        <v>2.66</v>
      </c>
      <c r="M104" s="112" t="s">
        <v>1387</v>
      </c>
      <c r="N104" s="118">
        <v>6100</v>
      </c>
      <c r="O104" s="118">
        <v>0</v>
      </c>
      <c r="P104" s="118">
        <v>6100</v>
      </c>
      <c r="Q104" s="116">
        <v>1</v>
      </c>
      <c r="R104" s="118">
        <v>6100</v>
      </c>
      <c r="S104" s="112">
        <v>2028</v>
      </c>
      <c r="T104" s="84"/>
      <c r="U104" s="109" t="s">
        <v>991</v>
      </c>
      <c r="X104" s="79"/>
      <c r="Y104" s="79"/>
      <c r="AF104"/>
      <c r="AG104"/>
      <c r="AH104"/>
    </row>
    <row r="105" spans="1:34" ht="18" customHeight="1" x14ac:dyDescent="0.25">
      <c r="A105" s="112">
        <f t="shared" si="3"/>
        <v>100</v>
      </c>
      <c r="B105" s="113" t="s">
        <v>1361</v>
      </c>
      <c r="C105" s="112" t="s">
        <v>531</v>
      </c>
      <c r="D105" s="112">
        <v>55591</v>
      </c>
      <c r="E105" s="112">
        <v>1</v>
      </c>
      <c r="F105" s="112" t="s">
        <v>1430</v>
      </c>
      <c r="G105" s="115"/>
      <c r="H105" s="112" t="s">
        <v>1147</v>
      </c>
      <c r="I105" s="112" t="s">
        <v>1427</v>
      </c>
      <c r="J105" s="112" t="s">
        <v>1392</v>
      </c>
      <c r="K105" s="115">
        <v>168.3</v>
      </c>
      <c r="L105" s="116">
        <v>1.7</v>
      </c>
      <c r="M105" s="112" t="s">
        <v>966</v>
      </c>
      <c r="N105" s="118">
        <v>11800</v>
      </c>
      <c r="O105" s="118">
        <v>0</v>
      </c>
      <c r="P105" s="118">
        <v>11800</v>
      </c>
      <c r="Q105" s="116" t="s">
        <v>1358</v>
      </c>
      <c r="R105" s="118">
        <v>10317</v>
      </c>
      <c r="S105" s="112">
        <v>2039</v>
      </c>
      <c r="T105" s="84"/>
      <c r="U105" s="109" t="s">
        <v>991</v>
      </c>
      <c r="X105" s="79"/>
      <c r="Y105" s="79"/>
      <c r="AF105"/>
      <c r="AG105"/>
      <c r="AH105"/>
    </row>
    <row r="106" spans="1:34" ht="18" customHeight="1" x14ac:dyDescent="0.25">
      <c r="A106" s="112">
        <f t="shared" si="3"/>
        <v>101</v>
      </c>
      <c r="B106" s="113" t="s">
        <v>1361</v>
      </c>
      <c r="C106" s="112" t="s">
        <v>557</v>
      </c>
      <c r="D106" s="112">
        <v>55591</v>
      </c>
      <c r="E106" s="112">
        <v>2</v>
      </c>
      <c r="F106" s="112" t="s">
        <v>1430</v>
      </c>
      <c r="G106" s="115"/>
      <c r="H106" s="112" t="s">
        <v>1155</v>
      </c>
      <c r="I106" s="112" t="s">
        <v>1428</v>
      </c>
      <c r="J106" s="112" t="s">
        <v>1392</v>
      </c>
      <c r="K106" s="115">
        <v>168.3</v>
      </c>
      <c r="L106" s="116">
        <v>3.35</v>
      </c>
      <c r="M106" s="112" t="s">
        <v>1387</v>
      </c>
      <c r="N106" s="118">
        <v>10400</v>
      </c>
      <c r="O106" s="118">
        <v>0</v>
      </c>
      <c r="P106" s="118">
        <v>10400</v>
      </c>
      <c r="Q106" s="116">
        <v>1</v>
      </c>
      <c r="R106" s="118">
        <v>10400</v>
      </c>
      <c r="S106" s="112">
        <v>2031</v>
      </c>
      <c r="T106" s="84"/>
      <c r="U106" s="109" t="s">
        <v>991</v>
      </c>
      <c r="X106" s="79"/>
      <c r="Y106" s="79"/>
      <c r="AF106"/>
      <c r="AG106"/>
      <c r="AH106"/>
    </row>
    <row r="107" spans="1:34" ht="18" customHeight="1" x14ac:dyDescent="0.25">
      <c r="A107" s="112">
        <f t="shared" si="3"/>
        <v>102</v>
      </c>
      <c r="B107" s="113" t="s">
        <v>1361</v>
      </c>
      <c r="C107" s="112" t="s">
        <v>555</v>
      </c>
      <c r="D107" s="112">
        <v>55591</v>
      </c>
      <c r="E107" s="112">
        <v>3</v>
      </c>
      <c r="F107" s="112" t="s">
        <v>1430</v>
      </c>
      <c r="G107" s="115"/>
      <c r="H107" s="112" t="s">
        <v>1153</v>
      </c>
      <c r="I107" s="112" t="s">
        <v>1155</v>
      </c>
      <c r="J107" s="112" t="s">
        <v>1392</v>
      </c>
      <c r="K107" s="115">
        <v>114.3</v>
      </c>
      <c r="L107" s="116">
        <v>0.9</v>
      </c>
      <c r="M107" s="112" t="s">
        <v>1387</v>
      </c>
      <c r="N107" s="118">
        <v>9600</v>
      </c>
      <c r="O107" s="118">
        <v>0</v>
      </c>
      <c r="P107" s="118">
        <v>9600</v>
      </c>
      <c r="Q107" s="116">
        <v>1</v>
      </c>
      <c r="R107" s="118">
        <v>9600</v>
      </c>
      <c r="S107" s="112">
        <v>2047</v>
      </c>
      <c r="T107" s="84"/>
      <c r="U107" s="109" t="s">
        <v>991</v>
      </c>
      <c r="X107" s="79"/>
      <c r="Y107" s="79"/>
      <c r="AF107"/>
      <c r="AG107"/>
      <c r="AH107"/>
    </row>
    <row r="108" spans="1:34" ht="18" customHeight="1" x14ac:dyDescent="0.25">
      <c r="A108" s="112">
        <f t="shared" si="3"/>
        <v>103</v>
      </c>
      <c r="B108" s="113" t="s">
        <v>1361</v>
      </c>
      <c r="C108" s="112" t="s">
        <v>556</v>
      </c>
      <c r="D108" s="112">
        <v>55591</v>
      </c>
      <c r="E108" s="112">
        <v>6</v>
      </c>
      <c r="F108" s="112" t="s">
        <v>1430</v>
      </c>
      <c r="G108" s="115"/>
      <c r="H108" s="112" t="s">
        <v>1154</v>
      </c>
      <c r="I108" s="112" t="s">
        <v>1155</v>
      </c>
      <c r="J108" s="112" t="s">
        <v>1392</v>
      </c>
      <c r="K108" s="115">
        <v>88.9</v>
      </c>
      <c r="L108" s="116">
        <v>0.42</v>
      </c>
      <c r="M108" s="112" t="s">
        <v>1387</v>
      </c>
      <c r="N108" s="118">
        <v>7700</v>
      </c>
      <c r="O108" s="118">
        <v>0</v>
      </c>
      <c r="P108" s="118">
        <v>7700</v>
      </c>
      <c r="Q108" s="116">
        <v>1</v>
      </c>
      <c r="R108" s="118">
        <v>7700</v>
      </c>
      <c r="S108" s="112">
        <v>2061</v>
      </c>
      <c r="T108" s="84"/>
      <c r="U108" s="109" t="s">
        <v>991</v>
      </c>
      <c r="X108" s="79"/>
      <c r="Y108" s="79"/>
      <c r="AF108"/>
      <c r="AG108"/>
      <c r="AH108"/>
    </row>
    <row r="109" spans="1:34" ht="18" customHeight="1" x14ac:dyDescent="0.25">
      <c r="A109" s="112">
        <f t="shared" si="3"/>
        <v>104</v>
      </c>
      <c r="B109" s="113" t="s">
        <v>1361</v>
      </c>
      <c r="C109" s="112" t="s">
        <v>321</v>
      </c>
      <c r="D109" s="112">
        <v>55622</v>
      </c>
      <c r="E109" s="112">
        <v>1</v>
      </c>
      <c r="F109" s="112" t="s">
        <v>1431</v>
      </c>
      <c r="G109" s="115"/>
      <c r="H109" s="112" t="s">
        <v>1078</v>
      </c>
      <c r="I109" s="112" t="s">
        <v>1081</v>
      </c>
      <c r="J109" s="112" t="s">
        <v>1392</v>
      </c>
      <c r="K109" s="115">
        <v>99</v>
      </c>
      <c r="L109" s="116">
        <v>0.68</v>
      </c>
      <c r="M109" s="112" t="s">
        <v>1387</v>
      </c>
      <c r="N109" s="118">
        <v>12400</v>
      </c>
      <c r="O109" s="118">
        <v>0</v>
      </c>
      <c r="P109" s="118">
        <v>12400</v>
      </c>
      <c r="Q109" s="116">
        <v>1</v>
      </c>
      <c r="R109" s="118">
        <v>12400</v>
      </c>
      <c r="S109" s="112">
        <v>2027</v>
      </c>
      <c r="T109" s="84"/>
      <c r="U109" s="109" t="s">
        <v>991</v>
      </c>
      <c r="X109" s="79"/>
      <c r="Y109" s="79"/>
      <c r="AF109"/>
      <c r="AG109"/>
      <c r="AH109"/>
    </row>
    <row r="110" spans="1:34" ht="18" customHeight="1" x14ac:dyDescent="0.25">
      <c r="A110" s="130">
        <f t="shared" si="3"/>
        <v>105</v>
      </c>
      <c r="B110" s="131" t="s">
        <v>1361</v>
      </c>
      <c r="C110" s="130" t="s">
        <v>331</v>
      </c>
      <c r="D110" s="130">
        <v>59776</v>
      </c>
      <c r="E110" s="130">
        <v>1</v>
      </c>
      <c r="F110" s="130" t="s">
        <v>1429</v>
      </c>
      <c r="G110" s="133"/>
      <c r="H110" s="130" t="s">
        <v>1082</v>
      </c>
      <c r="I110" s="130" t="s">
        <v>1078</v>
      </c>
      <c r="J110" s="130" t="s">
        <v>1392</v>
      </c>
      <c r="K110" s="133">
        <v>97</v>
      </c>
      <c r="L110" s="134">
        <v>2.67</v>
      </c>
      <c r="M110" s="130" t="s">
        <v>1387</v>
      </c>
      <c r="N110" s="136">
        <v>11500</v>
      </c>
      <c r="O110" s="136">
        <v>0</v>
      </c>
      <c r="P110" s="136">
        <v>11500</v>
      </c>
      <c r="Q110" s="134">
        <v>1</v>
      </c>
      <c r="R110" s="136">
        <v>11500</v>
      </c>
      <c r="S110" s="130">
        <v>2039</v>
      </c>
      <c r="T110" s="84"/>
      <c r="U110" s="109" t="s">
        <v>991</v>
      </c>
      <c r="X110" s="79"/>
      <c r="Y110" s="79"/>
      <c r="AF110"/>
      <c r="AG110"/>
      <c r="AH110"/>
    </row>
  </sheetData>
  <sheetProtection algorithmName="SHA-512" hashValue="mqgiO2aYKDWcYlh5HXcllzDZWLanoAEM/QNDmDcZCCB6lig8YlEnVODQwlKqYShvfyQ7vg3Khma0gX2Pd1kEBQ==" saltValue="L6JVvWNL4QXlN21aOLj96w==" spinCount="100000" sheet="1" objects="1" scenarios="1" formatCells="0" formatColumns="0" formatRows="0" insertColumns="0" insertRows="0" deleteColumns="0" deleteRows="0" sort="0" autoFilter="0"/>
  <autoFilter ref="A5:U5" xr:uid="{90EB40FD-43D9-4325-A485-9616933CD2CB}"/>
  <sortState xmlns:xlrd2="http://schemas.microsoft.com/office/spreadsheetml/2017/richdata2" ref="A6:AH110">
    <sortCondition ref="AH6:AH110"/>
  </sortState>
  <pageMargins left="0.23622047244094502" right="0.23622047244094502" top="0.74803149606299202" bottom="0.74803149606299202" header="0.31496062992126" footer="0.31496062992126"/>
  <pageSetup paperSize="5" scale="88" fitToHeight="0" orientation="landscape" horizontalDpi="1200" verticalDpi="1200" r:id="rId1"/>
  <headerFooter>
    <oddFooter>&amp;CPage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DA74-F874-4365-88EC-E3B6ADBF8E4B}">
  <sheetPr codeName="Sheet5">
    <pageSetUpPr fitToPage="1"/>
  </sheetPr>
  <dimension ref="A1:AK34"/>
  <sheetViews>
    <sheetView workbookViewId="0">
      <pane xSplit="3" ySplit="5" topLeftCell="D6" activePane="bottomRight" state="frozenSplit"/>
      <selection pane="topRight" activeCell="D1" sqref="D1"/>
      <selection pane="bottomLeft" activeCell="A6" sqref="A6"/>
      <selection pane="bottomRight" activeCell="A6" sqref="A6"/>
    </sheetView>
  </sheetViews>
  <sheetFormatPr defaultRowHeight="10.5" x14ac:dyDescent="0.15"/>
  <cols>
    <col min="1" max="1" width="4.140625" style="78" customWidth="1"/>
    <col min="2" max="2" width="17.5703125" style="78" customWidth="1"/>
    <col min="3" max="3" width="13.42578125" style="78" customWidth="1"/>
    <col min="4" max="4" width="24.7109375" style="78" customWidth="1"/>
    <col min="5" max="9" width="8.140625" style="78" customWidth="1"/>
    <col min="10" max="10" width="13.7109375" style="78" customWidth="1"/>
    <col min="11" max="13" width="11.140625" style="78" customWidth="1"/>
    <col min="14" max="14" width="7.7109375" style="78" customWidth="1"/>
    <col min="15" max="15" width="11.140625" style="78" customWidth="1"/>
    <col min="16" max="16" width="13.140625" style="78" customWidth="1"/>
    <col min="17" max="17" width="0.42578125" style="78" customWidth="1"/>
    <col min="18" max="19" width="26.7109375" style="78" customWidth="1"/>
    <col min="20" max="20" width="7.7109375" style="78" customWidth="1"/>
    <col min="21" max="21" width="19.42578125" style="78" customWidth="1"/>
    <col min="22" max="23" width="10.7109375" style="78" customWidth="1"/>
    <col min="24" max="16384" width="9.140625" style="78"/>
  </cols>
  <sheetData>
    <row r="1" spans="1:37" ht="13.5" customHeight="1" x14ac:dyDescent="0.15">
      <c r="A1" s="82"/>
      <c r="B1" s="82"/>
      <c r="C1" s="82"/>
      <c r="D1" s="82"/>
      <c r="E1" s="82"/>
      <c r="F1" s="82"/>
      <c r="G1" s="82"/>
      <c r="H1" s="82"/>
      <c r="I1" s="82"/>
      <c r="J1" s="82"/>
      <c r="K1" s="82"/>
      <c r="L1" s="82"/>
      <c r="M1" s="82"/>
      <c r="N1" s="82"/>
      <c r="O1" s="82"/>
      <c r="P1" s="83" t="s">
        <v>116</v>
      </c>
      <c r="Q1" s="84"/>
      <c r="R1" s="84"/>
      <c r="S1" s="84"/>
      <c r="T1" s="84"/>
      <c r="U1" s="84"/>
      <c r="V1" s="84"/>
      <c r="W1" s="84"/>
    </row>
    <row r="2" spans="1:37" ht="18" customHeight="1" x14ac:dyDescent="0.2">
      <c r="A2" s="82"/>
      <c r="B2" s="82"/>
      <c r="C2" s="82"/>
      <c r="D2" s="82"/>
      <c r="E2" s="82"/>
      <c r="F2" s="82"/>
      <c r="G2" s="82"/>
      <c r="H2" s="82"/>
      <c r="I2" s="82"/>
      <c r="J2" s="82"/>
      <c r="K2" s="82"/>
      <c r="L2" s="82"/>
      <c r="M2" s="82"/>
      <c r="N2" s="82"/>
      <c r="O2" s="82"/>
      <c r="P2" s="85" t="s">
        <v>122</v>
      </c>
      <c r="Q2" s="84"/>
      <c r="R2" s="84"/>
      <c r="S2" s="84"/>
      <c r="T2" s="84"/>
      <c r="U2" s="84"/>
      <c r="V2" s="84"/>
      <c r="W2" s="84"/>
    </row>
    <row r="3" spans="1:37" ht="3.75" customHeight="1" thickBot="1" x14ac:dyDescent="0.2">
      <c r="A3" s="86"/>
      <c r="B3" s="86"/>
      <c r="C3" s="86"/>
      <c r="D3" s="86"/>
      <c r="E3" s="86"/>
      <c r="F3" s="86"/>
      <c r="G3" s="86"/>
      <c r="H3" s="86"/>
      <c r="I3" s="86"/>
      <c r="J3" s="86"/>
      <c r="K3" s="86"/>
      <c r="L3" s="86"/>
      <c r="M3" s="86"/>
      <c r="N3" s="86"/>
      <c r="O3" s="86"/>
      <c r="P3" s="86"/>
      <c r="Q3" s="84"/>
      <c r="R3" s="84"/>
      <c r="S3" s="84"/>
      <c r="T3" s="84"/>
      <c r="U3" s="84"/>
      <c r="V3" s="84"/>
      <c r="W3" s="84"/>
    </row>
    <row r="4" spans="1:37" x14ac:dyDescent="0.15">
      <c r="A4" s="87" t="s">
        <v>117</v>
      </c>
      <c r="B4" s="82"/>
      <c r="C4" s="82"/>
      <c r="D4" s="82"/>
      <c r="E4" s="82"/>
      <c r="F4" s="82"/>
      <c r="G4" s="82"/>
      <c r="H4" s="82"/>
      <c r="I4" s="82"/>
      <c r="J4" s="139" t="s">
        <v>1440</v>
      </c>
      <c r="K4" s="82"/>
      <c r="L4" s="88" t="s">
        <v>1439</v>
      </c>
      <c r="M4" s="89"/>
      <c r="N4" s="89"/>
      <c r="O4" s="89"/>
      <c r="P4" s="90" t="s">
        <v>1438</v>
      </c>
      <c r="Q4" s="84"/>
      <c r="R4" s="84"/>
      <c r="S4" s="84"/>
      <c r="T4" s="84"/>
      <c r="U4" s="84"/>
      <c r="V4" s="84"/>
      <c r="W4" s="91" t="s">
        <v>126</v>
      </c>
    </row>
    <row r="5" spans="1:37" ht="31.5" x14ac:dyDescent="0.15">
      <c r="A5" s="92" t="s">
        <v>1</v>
      </c>
      <c r="B5" s="93" t="s">
        <v>128</v>
      </c>
      <c r="C5" s="92" t="s">
        <v>1441</v>
      </c>
      <c r="D5" s="93" t="s">
        <v>1442</v>
      </c>
      <c r="E5" s="92" t="s">
        <v>1443</v>
      </c>
      <c r="F5" s="92" t="s">
        <v>1444</v>
      </c>
      <c r="G5" s="92" t="s">
        <v>1445</v>
      </c>
      <c r="H5" s="92" t="s">
        <v>1446</v>
      </c>
      <c r="I5" s="92" t="s">
        <v>1447</v>
      </c>
      <c r="J5" s="92" t="s">
        <v>1448</v>
      </c>
      <c r="K5" s="92" t="s">
        <v>1449</v>
      </c>
      <c r="L5" s="92" t="s">
        <v>1450</v>
      </c>
      <c r="M5" s="92" t="s">
        <v>142</v>
      </c>
      <c r="N5" s="92" t="s">
        <v>143</v>
      </c>
      <c r="O5" s="92" t="s">
        <v>144</v>
      </c>
      <c r="P5" s="92" t="s">
        <v>1451</v>
      </c>
      <c r="Q5" s="84"/>
      <c r="R5" s="96" t="s">
        <v>1452</v>
      </c>
      <c r="S5" s="96" t="s">
        <v>1453</v>
      </c>
      <c r="T5" s="95" t="s">
        <v>1454</v>
      </c>
      <c r="U5" s="95" t="s">
        <v>153</v>
      </c>
      <c r="V5" s="95" t="s">
        <v>157</v>
      </c>
      <c r="W5" s="95" t="s">
        <v>158</v>
      </c>
    </row>
    <row r="6" spans="1:37" ht="31.5" x14ac:dyDescent="0.25">
      <c r="A6" s="97">
        <v>1</v>
      </c>
      <c r="B6" s="98" t="s">
        <v>1361</v>
      </c>
      <c r="C6" s="97" t="s">
        <v>1404</v>
      </c>
      <c r="D6" s="99" t="s">
        <v>1458</v>
      </c>
      <c r="E6" s="97">
        <v>2</v>
      </c>
      <c r="F6" s="97">
        <v>2</v>
      </c>
      <c r="G6" s="97">
        <v>20</v>
      </c>
      <c r="H6" s="97">
        <v>6</v>
      </c>
      <c r="I6" s="97"/>
      <c r="J6" s="103">
        <v>84500</v>
      </c>
      <c r="K6" s="103">
        <v>50000</v>
      </c>
      <c r="L6" s="103">
        <v>67600</v>
      </c>
      <c r="M6" s="103">
        <v>202100</v>
      </c>
      <c r="N6" s="140"/>
      <c r="O6" s="103">
        <v>2021</v>
      </c>
      <c r="P6" s="97">
        <v>2109</v>
      </c>
      <c r="Q6" s="84"/>
      <c r="R6" s="109" t="s">
        <v>995</v>
      </c>
      <c r="S6" s="109" t="s">
        <v>995</v>
      </c>
      <c r="T6" s="108">
        <v>18.2</v>
      </c>
      <c r="U6" s="111" t="s">
        <v>979</v>
      </c>
      <c r="V6" s="111">
        <v>170000</v>
      </c>
      <c r="W6" s="141">
        <v>238750</v>
      </c>
      <c r="Z6" s="79"/>
      <c r="AA6" s="79"/>
      <c r="AB6" s="79"/>
      <c r="AF6"/>
      <c r="AG6"/>
      <c r="AK6"/>
    </row>
    <row r="7" spans="1:37" ht="31.5" x14ac:dyDescent="0.25">
      <c r="A7" s="112">
        <f t="shared" ref="A7:A34" si="0">A6+1</f>
        <v>2</v>
      </c>
      <c r="B7" s="113" t="s">
        <v>1361</v>
      </c>
      <c r="C7" s="112" t="s">
        <v>1394</v>
      </c>
      <c r="D7" s="114" t="s">
        <v>1468</v>
      </c>
      <c r="E7" s="112">
        <v>2</v>
      </c>
      <c r="F7" s="112">
        <v>2</v>
      </c>
      <c r="G7" s="112">
        <v>13</v>
      </c>
      <c r="H7" s="112">
        <v>5</v>
      </c>
      <c r="I7" s="112"/>
      <c r="J7" s="118">
        <v>71500</v>
      </c>
      <c r="K7" s="118">
        <v>50000</v>
      </c>
      <c r="L7" s="118">
        <v>57200</v>
      </c>
      <c r="M7" s="118">
        <v>178700</v>
      </c>
      <c r="N7" s="142"/>
      <c r="O7" s="118">
        <v>1787</v>
      </c>
      <c r="P7" s="112">
        <v>2056</v>
      </c>
      <c r="Q7" s="84"/>
      <c r="R7" s="109" t="s">
        <v>999</v>
      </c>
      <c r="S7" s="109" t="s">
        <v>999</v>
      </c>
      <c r="T7" s="108">
        <v>76.099999999999994</v>
      </c>
      <c r="U7" s="111" t="s">
        <v>979</v>
      </c>
      <c r="V7" s="111">
        <v>34000</v>
      </c>
      <c r="W7" s="141">
        <v>47750</v>
      </c>
      <c r="Z7" s="79"/>
      <c r="AA7" s="79"/>
      <c r="AB7" s="79"/>
      <c r="AF7"/>
      <c r="AG7"/>
      <c r="AK7"/>
    </row>
    <row r="8" spans="1:37" ht="31.5" x14ac:dyDescent="0.25">
      <c r="A8" s="112">
        <f t="shared" si="0"/>
        <v>3</v>
      </c>
      <c r="B8" s="113" t="s">
        <v>1361</v>
      </c>
      <c r="C8" s="112" t="s">
        <v>1035</v>
      </c>
      <c r="D8" s="114" t="s">
        <v>1458</v>
      </c>
      <c r="E8" s="112">
        <v>2</v>
      </c>
      <c r="F8" s="112">
        <v>1</v>
      </c>
      <c r="G8" s="112">
        <v>21</v>
      </c>
      <c r="H8" s="112"/>
      <c r="I8" s="112"/>
      <c r="J8" s="118">
        <v>71000</v>
      </c>
      <c r="K8" s="118">
        <v>50000</v>
      </c>
      <c r="L8" s="118">
        <v>56800</v>
      </c>
      <c r="M8" s="118">
        <v>177800</v>
      </c>
      <c r="N8" s="142"/>
      <c r="O8" s="118">
        <v>1778</v>
      </c>
      <c r="P8" s="112">
        <v>2061</v>
      </c>
      <c r="Q8" s="84"/>
      <c r="R8" s="109" t="s">
        <v>991</v>
      </c>
      <c r="S8" s="109" t="s">
        <v>991</v>
      </c>
      <c r="T8" s="108">
        <v>75.8</v>
      </c>
      <c r="U8" s="111" t="s">
        <v>979</v>
      </c>
      <c r="V8" s="111">
        <v>170000</v>
      </c>
      <c r="W8" s="141">
        <v>238750</v>
      </c>
      <c r="Z8" s="79"/>
      <c r="AA8" s="79"/>
      <c r="AB8" s="79"/>
      <c r="AF8"/>
      <c r="AG8"/>
      <c r="AK8"/>
    </row>
    <row r="9" spans="1:37" ht="31.5" x14ac:dyDescent="0.25">
      <c r="A9" s="112">
        <f t="shared" si="0"/>
        <v>4</v>
      </c>
      <c r="B9" s="113" t="s">
        <v>1361</v>
      </c>
      <c r="C9" s="112" t="s">
        <v>1046</v>
      </c>
      <c r="D9" s="114" t="s">
        <v>1467</v>
      </c>
      <c r="E9" s="112">
        <v>2</v>
      </c>
      <c r="F9" s="112">
        <v>2</v>
      </c>
      <c r="G9" s="112">
        <v>7</v>
      </c>
      <c r="H9" s="112">
        <v>1</v>
      </c>
      <c r="I9" s="112"/>
      <c r="J9" s="118">
        <v>83000</v>
      </c>
      <c r="K9" s="118">
        <v>50000</v>
      </c>
      <c r="L9" s="118">
        <v>66400</v>
      </c>
      <c r="M9" s="118">
        <v>199400</v>
      </c>
      <c r="N9" s="142"/>
      <c r="O9" s="118">
        <v>1994</v>
      </c>
      <c r="P9" s="112">
        <v>2070</v>
      </c>
      <c r="Q9" s="84"/>
      <c r="R9" s="109" t="s">
        <v>991</v>
      </c>
      <c r="S9" s="109" t="s">
        <v>991</v>
      </c>
      <c r="T9" s="108">
        <v>14.6</v>
      </c>
      <c r="U9" s="111" t="s">
        <v>979</v>
      </c>
      <c r="V9" s="111">
        <v>85000</v>
      </c>
      <c r="W9" s="141">
        <v>119375</v>
      </c>
      <c r="Z9" s="79"/>
      <c r="AA9" s="79"/>
      <c r="AB9" s="79"/>
      <c r="AF9"/>
      <c r="AG9"/>
      <c r="AK9"/>
    </row>
    <row r="10" spans="1:37" ht="15" x14ac:dyDescent="0.25">
      <c r="A10" s="112">
        <f t="shared" si="0"/>
        <v>5</v>
      </c>
      <c r="B10" s="113" t="s">
        <v>1361</v>
      </c>
      <c r="C10" s="112" t="s">
        <v>1455</v>
      </c>
      <c r="D10" s="114" t="s">
        <v>1465</v>
      </c>
      <c r="E10" s="112">
        <v>3</v>
      </c>
      <c r="F10" s="112"/>
      <c r="G10" s="112">
        <v>8</v>
      </c>
      <c r="H10" s="112"/>
      <c r="I10" s="112"/>
      <c r="J10" s="118">
        <v>286000</v>
      </c>
      <c r="K10" s="118">
        <v>85800</v>
      </c>
      <c r="L10" s="118">
        <v>143000</v>
      </c>
      <c r="M10" s="118">
        <v>514800</v>
      </c>
      <c r="N10" s="142"/>
      <c r="O10" s="118">
        <v>5148</v>
      </c>
      <c r="P10" s="112">
        <v>2090</v>
      </c>
      <c r="Q10" s="84"/>
      <c r="R10" s="109" t="s">
        <v>997</v>
      </c>
      <c r="S10" s="109"/>
      <c r="T10" s="108">
        <v>75.599999999999994</v>
      </c>
      <c r="U10" s="111" t="s">
        <v>979</v>
      </c>
      <c r="V10" s="111"/>
      <c r="W10" s="108"/>
      <c r="Z10" s="79"/>
      <c r="AA10" s="79"/>
      <c r="AB10" s="79"/>
      <c r="AF10"/>
      <c r="AG10"/>
      <c r="AK10"/>
    </row>
    <row r="11" spans="1:37" ht="31.5" x14ac:dyDescent="0.25">
      <c r="A11" s="112">
        <f t="shared" si="0"/>
        <v>6</v>
      </c>
      <c r="B11" s="113" t="s">
        <v>1361</v>
      </c>
      <c r="C11" s="112" t="s">
        <v>1403</v>
      </c>
      <c r="D11" s="114" t="s">
        <v>1458</v>
      </c>
      <c r="E11" s="112">
        <v>2</v>
      </c>
      <c r="F11" s="112">
        <v>2</v>
      </c>
      <c r="G11" s="112">
        <v>9</v>
      </c>
      <c r="H11" s="112">
        <v>3</v>
      </c>
      <c r="I11" s="112"/>
      <c r="J11" s="118">
        <v>94500</v>
      </c>
      <c r="K11" s="118">
        <v>50000</v>
      </c>
      <c r="L11" s="118">
        <v>75600</v>
      </c>
      <c r="M11" s="118">
        <v>220100</v>
      </c>
      <c r="N11" s="142"/>
      <c r="O11" s="118">
        <v>2201</v>
      </c>
      <c r="P11" s="112">
        <v>2093</v>
      </c>
      <c r="Q11" s="84"/>
      <c r="R11" s="109" t="s">
        <v>995</v>
      </c>
      <c r="S11" s="109" t="s">
        <v>995</v>
      </c>
      <c r="T11" s="108">
        <v>14.8</v>
      </c>
      <c r="U11" s="111" t="s">
        <v>979</v>
      </c>
      <c r="V11" s="111">
        <v>170000</v>
      </c>
      <c r="W11" s="141">
        <v>238750</v>
      </c>
      <c r="Z11" s="79"/>
      <c r="AA11" s="79"/>
      <c r="AB11" s="79"/>
      <c r="AF11"/>
      <c r="AG11"/>
      <c r="AK11"/>
    </row>
    <row r="12" spans="1:37" ht="31.5" x14ac:dyDescent="0.25">
      <c r="A12" s="112">
        <f t="shared" si="0"/>
        <v>7</v>
      </c>
      <c r="B12" s="113" t="s">
        <v>1361</v>
      </c>
      <c r="C12" s="112" t="s">
        <v>1064</v>
      </c>
      <c r="D12" s="114" t="s">
        <v>1458</v>
      </c>
      <c r="E12" s="112">
        <v>2</v>
      </c>
      <c r="F12" s="112">
        <v>2</v>
      </c>
      <c r="G12" s="112">
        <v>11</v>
      </c>
      <c r="H12" s="112">
        <v>1</v>
      </c>
      <c r="I12" s="112"/>
      <c r="J12" s="118">
        <v>208000</v>
      </c>
      <c r="K12" s="118">
        <v>130000</v>
      </c>
      <c r="L12" s="118">
        <v>130000</v>
      </c>
      <c r="M12" s="118">
        <v>468000</v>
      </c>
      <c r="N12" s="142"/>
      <c r="O12" s="118">
        <v>4680</v>
      </c>
      <c r="P12" s="112">
        <v>2044</v>
      </c>
      <c r="Q12" s="84"/>
      <c r="R12" s="109" t="s">
        <v>991</v>
      </c>
      <c r="S12" s="109" t="s">
        <v>991</v>
      </c>
      <c r="T12" s="108">
        <v>21.8</v>
      </c>
      <c r="U12" s="111" t="s">
        <v>979</v>
      </c>
      <c r="V12" s="111">
        <v>170000</v>
      </c>
      <c r="W12" s="141">
        <v>238750</v>
      </c>
      <c r="Z12" s="79"/>
      <c r="AA12" s="79"/>
      <c r="AB12" s="79"/>
      <c r="AF12"/>
      <c r="AG12"/>
      <c r="AK12"/>
    </row>
    <row r="13" spans="1:37" ht="31.5" x14ac:dyDescent="0.25">
      <c r="A13" s="112">
        <f t="shared" si="0"/>
        <v>8</v>
      </c>
      <c r="B13" s="113" t="s">
        <v>1361</v>
      </c>
      <c r="C13" s="112" t="s">
        <v>1068</v>
      </c>
      <c r="D13" s="114" t="s">
        <v>1458</v>
      </c>
      <c r="E13" s="112">
        <v>2</v>
      </c>
      <c r="F13" s="112">
        <v>2</v>
      </c>
      <c r="G13" s="112">
        <v>7</v>
      </c>
      <c r="H13" s="112">
        <v>1</v>
      </c>
      <c r="I13" s="112"/>
      <c r="J13" s="118">
        <v>212800</v>
      </c>
      <c r="K13" s="118">
        <v>133000</v>
      </c>
      <c r="L13" s="118">
        <v>133000</v>
      </c>
      <c r="M13" s="118">
        <v>478800</v>
      </c>
      <c r="N13" s="142"/>
      <c r="O13" s="118">
        <v>4788</v>
      </c>
      <c r="P13" s="112">
        <v>2048</v>
      </c>
      <c r="Q13" s="84"/>
      <c r="R13" s="109" t="s">
        <v>991</v>
      </c>
      <c r="S13" s="109" t="s">
        <v>991</v>
      </c>
      <c r="T13" s="108">
        <v>15.7</v>
      </c>
      <c r="U13" s="111" t="s">
        <v>979</v>
      </c>
      <c r="V13" s="111">
        <v>170000</v>
      </c>
      <c r="W13" s="141">
        <v>238750</v>
      </c>
      <c r="Z13" s="79"/>
      <c r="AA13" s="79"/>
      <c r="AB13" s="79"/>
      <c r="AF13"/>
      <c r="AG13"/>
      <c r="AK13"/>
    </row>
    <row r="14" spans="1:37" ht="31.5" x14ac:dyDescent="0.25">
      <c r="A14" s="112">
        <f t="shared" si="0"/>
        <v>9</v>
      </c>
      <c r="B14" s="113" t="s">
        <v>1361</v>
      </c>
      <c r="C14" s="112" t="s">
        <v>1071</v>
      </c>
      <c r="D14" s="114" t="s">
        <v>1462</v>
      </c>
      <c r="E14" s="112">
        <v>3</v>
      </c>
      <c r="F14" s="112">
        <v>3</v>
      </c>
      <c r="G14" s="112"/>
      <c r="H14" s="112">
        <v>0</v>
      </c>
      <c r="I14" s="112"/>
      <c r="J14" s="118">
        <v>187200</v>
      </c>
      <c r="K14" s="118">
        <v>117000</v>
      </c>
      <c r="L14" s="118">
        <v>117000</v>
      </c>
      <c r="M14" s="118">
        <v>421200</v>
      </c>
      <c r="N14" s="142"/>
      <c r="O14" s="118">
        <v>4212</v>
      </c>
      <c r="P14" s="112">
        <v>2109</v>
      </c>
      <c r="Q14" s="84"/>
      <c r="R14" s="109" t="s">
        <v>991</v>
      </c>
      <c r="S14" s="109"/>
      <c r="T14" s="108">
        <v>19.8</v>
      </c>
      <c r="U14" s="111" t="s">
        <v>979</v>
      </c>
      <c r="V14" s="111">
        <v>85000</v>
      </c>
      <c r="W14" s="141">
        <v>119375</v>
      </c>
      <c r="Z14" s="79"/>
      <c r="AA14" s="79"/>
      <c r="AB14" s="79"/>
      <c r="AF14"/>
      <c r="AG14"/>
      <c r="AK14"/>
    </row>
    <row r="15" spans="1:37" ht="31.5" x14ac:dyDescent="0.25">
      <c r="A15" s="112">
        <f t="shared" si="0"/>
        <v>10</v>
      </c>
      <c r="B15" s="113" t="s">
        <v>1361</v>
      </c>
      <c r="C15" s="112" t="s">
        <v>1074</v>
      </c>
      <c r="D15" s="114" t="s">
        <v>1458</v>
      </c>
      <c r="E15" s="112">
        <v>2</v>
      </c>
      <c r="F15" s="112">
        <v>2</v>
      </c>
      <c r="G15" s="112">
        <v>8</v>
      </c>
      <c r="H15" s="112">
        <v>1</v>
      </c>
      <c r="I15" s="112"/>
      <c r="J15" s="118">
        <v>90500</v>
      </c>
      <c r="K15" s="118">
        <v>50000</v>
      </c>
      <c r="L15" s="118">
        <v>72400</v>
      </c>
      <c r="M15" s="118">
        <v>212900</v>
      </c>
      <c r="N15" s="142"/>
      <c r="O15" s="118">
        <v>2129</v>
      </c>
      <c r="P15" s="112">
        <v>2054</v>
      </c>
      <c r="Q15" s="84"/>
      <c r="R15" s="109" t="s">
        <v>991</v>
      </c>
      <c r="S15" s="109" t="s">
        <v>991</v>
      </c>
      <c r="T15" s="108">
        <v>12.8</v>
      </c>
      <c r="U15" s="111" t="s">
        <v>979</v>
      </c>
      <c r="V15" s="111">
        <v>170000</v>
      </c>
      <c r="W15" s="141">
        <v>238750</v>
      </c>
      <c r="Z15" s="79"/>
      <c r="AA15" s="79"/>
      <c r="AB15" s="79"/>
      <c r="AF15"/>
      <c r="AG15"/>
      <c r="AK15"/>
    </row>
    <row r="16" spans="1:37" ht="31.5" x14ac:dyDescent="0.25">
      <c r="A16" s="112">
        <f t="shared" si="0"/>
        <v>11</v>
      </c>
      <c r="B16" s="113" t="s">
        <v>1361</v>
      </c>
      <c r="C16" s="112" t="s">
        <v>1078</v>
      </c>
      <c r="D16" s="114" t="s">
        <v>1464</v>
      </c>
      <c r="E16" s="112">
        <v>3</v>
      </c>
      <c r="F16" s="112">
        <v>3</v>
      </c>
      <c r="G16" s="112">
        <v>128</v>
      </c>
      <c r="H16" s="112">
        <v>5</v>
      </c>
      <c r="I16" s="112">
        <v>3</v>
      </c>
      <c r="J16" s="118">
        <v>62000</v>
      </c>
      <c r="K16" s="118">
        <v>519600</v>
      </c>
      <c r="L16" s="118">
        <v>49600</v>
      </c>
      <c r="M16" s="118">
        <v>631200</v>
      </c>
      <c r="N16" s="142"/>
      <c r="O16" s="118">
        <v>6312</v>
      </c>
      <c r="P16" s="112">
        <v>2091</v>
      </c>
      <c r="Q16" s="84"/>
      <c r="R16" s="109" t="s">
        <v>991</v>
      </c>
      <c r="S16" s="109" t="s">
        <v>991</v>
      </c>
      <c r="T16" s="108">
        <v>22.1</v>
      </c>
      <c r="U16" s="111" t="s">
        <v>979</v>
      </c>
      <c r="V16" s="111">
        <v>340000</v>
      </c>
      <c r="W16" s="141">
        <v>477500</v>
      </c>
      <c r="Z16" s="79"/>
      <c r="AA16" s="79"/>
      <c r="AB16" s="79"/>
      <c r="AF16"/>
      <c r="AG16"/>
      <c r="AK16"/>
    </row>
    <row r="17" spans="1:37" ht="31.5" x14ac:dyDescent="0.25">
      <c r="A17" s="112">
        <f t="shared" si="0"/>
        <v>12</v>
      </c>
      <c r="B17" s="113" t="s">
        <v>1361</v>
      </c>
      <c r="C17" s="112" t="s">
        <v>1079</v>
      </c>
      <c r="D17" s="114" t="s">
        <v>1458</v>
      </c>
      <c r="E17" s="112">
        <v>3</v>
      </c>
      <c r="F17" s="112">
        <v>3</v>
      </c>
      <c r="G17" s="112">
        <v>5</v>
      </c>
      <c r="H17" s="112">
        <v>3</v>
      </c>
      <c r="I17" s="112"/>
      <c r="J17" s="118">
        <v>226400</v>
      </c>
      <c r="K17" s="118">
        <v>141500</v>
      </c>
      <c r="L17" s="118">
        <v>141500</v>
      </c>
      <c r="M17" s="118">
        <v>509400</v>
      </c>
      <c r="N17" s="142"/>
      <c r="O17" s="118">
        <v>5094</v>
      </c>
      <c r="P17" s="112">
        <v>2075</v>
      </c>
      <c r="Q17" s="84"/>
      <c r="R17" s="109" t="s">
        <v>991</v>
      </c>
      <c r="S17" s="109"/>
      <c r="T17" s="108">
        <v>18.8</v>
      </c>
      <c r="U17" s="111" t="s">
        <v>979</v>
      </c>
      <c r="V17" s="111">
        <v>170000</v>
      </c>
      <c r="W17" s="141">
        <v>238750</v>
      </c>
      <c r="Z17" s="79"/>
      <c r="AA17" s="79"/>
      <c r="AB17" s="79"/>
      <c r="AF17"/>
      <c r="AG17"/>
      <c r="AK17"/>
    </row>
    <row r="18" spans="1:37" ht="31.5" x14ac:dyDescent="0.25">
      <c r="A18" s="112">
        <f t="shared" si="0"/>
        <v>13</v>
      </c>
      <c r="B18" s="113" t="s">
        <v>1361</v>
      </c>
      <c r="C18" s="112" t="s">
        <v>1082</v>
      </c>
      <c r="D18" s="114" t="s">
        <v>1463</v>
      </c>
      <c r="E18" s="112">
        <v>5</v>
      </c>
      <c r="F18" s="112">
        <v>5</v>
      </c>
      <c r="G18" s="112"/>
      <c r="H18" s="112"/>
      <c r="I18" s="112"/>
      <c r="J18" s="118">
        <v>98000</v>
      </c>
      <c r="K18" s="118">
        <v>50000</v>
      </c>
      <c r="L18" s="118">
        <v>78400</v>
      </c>
      <c r="M18" s="118">
        <v>226400</v>
      </c>
      <c r="N18" s="142"/>
      <c r="O18" s="118">
        <v>2264</v>
      </c>
      <c r="P18" s="112">
        <v>2109</v>
      </c>
      <c r="Q18" s="84"/>
      <c r="R18" s="109" t="s">
        <v>1470</v>
      </c>
      <c r="S18" s="109"/>
      <c r="T18" s="108">
        <v>14.8</v>
      </c>
      <c r="U18" s="111" t="s">
        <v>979</v>
      </c>
      <c r="V18" s="111">
        <v>170000</v>
      </c>
      <c r="W18" s="141">
        <v>238750</v>
      </c>
      <c r="Z18" s="79"/>
      <c r="AA18" s="79"/>
      <c r="AB18" s="79"/>
      <c r="AF18"/>
      <c r="AG18"/>
      <c r="AK18"/>
    </row>
    <row r="19" spans="1:37" ht="31.5" x14ac:dyDescent="0.25">
      <c r="A19" s="121">
        <f t="shared" si="0"/>
        <v>14</v>
      </c>
      <c r="B19" s="122" t="s">
        <v>1361</v>
      </c>
      <c r="C19" s="121" t="s">
        <v>1067</v>
      </c>
      <c r="D19" s="123" t="s">
        <v>1467</v>
      </c>
      <c r="E19" s="121">
        <v>2</v>
      </c>
      <c r="F19" s="121">
        <v>2</v>
      </c>
      <c r="G19" s="121">
        <v>2</v>
      </c>
      <c r="H19" s="121"/>
      <c r="I19" s="121"/>
      <c r="J19" s="127">
        <v>76000</v>
      </c>
      <c r="K19" s="127">
        <v>50000</v>
      </c>
      <c r="L19" s="127">
        <v>60800</v>
      </c>
      <c r="M19" s="127">
        <v>186800</v>
      </c>
      <c r="N19" s="143"/>
      <c r="O19" s="127">
        <v>1868</v>
      </c>
      <c r="P19" s="121">
        <v>2056</v>
      </c>
      <c r="Q19" s="84"/>
      <c r="R19" s="109" t="s">
        <v>995</v>
      </c>
      <c r="S19" s="109" t="s">
        <v>995</v>
      </c>
      <c r="T19" s="108">
        <v>12.6</v>
      </c>
      <c r="U19" s="111" t="s">
        <v>979</v>
      </c>
      <c r="V19" s="111">
        <v>85000</v>
      </c>
      <c r="W19" s="141">
        <v>119375</v>
      </c>
      <c r="Z19" s="79"/>
      <c r="AA19" s="79"/>
      <c r="AB19" s="79"/>
      <c r="AF19"/>
      <c r="AG19"/>
      <c r="AK19"/>
    </row>
    <row r="20" spans="1:37" ht="42" x14ac:dyDescent="0.25">
      <c r="A20" s="112">
        <f t="shared" si="0"/>
        <v>15</v>
      </c>
      <c r="B20" s="113" t="s">
        <v>1361</v>
      </c>
      <c r="C20" s="112" t="s">
        <v>1085</v>
      </c>
      <c r="D20" s="114" t="s">
        <v>1461</v>
      </c>
      <c r="E20" s="112">
        <v>2</v>
      </c>
      <c r="F20" s="112">
        <v>1</v>
      </c>
      <c r="G20" s="112">
        <v>1</v>
      </c>
      <c r="H20" s="112"/>
      <c r="I20" s="112"/>
      <c r="J20" s="118">
        <v>71500</v>
      </c>
      <c r="K20" s="118">
        <v>50000</v>
      </c>
      <c r="L20" s="118">
        <v>57200</v>
      </c>
      <c r="M20" s="118">
        <v>178700</v>
      </c>
      <c r="N20" s="142"/>
      <c r="O20" s="118">
        <v>1787</v>
      </c>
      <c r="P20" s="112">
        <v>2037</v>
      </c>
      <c r="Q20" s="84"/>
      <c r="R20" s="109" t="s">
        <v>991</v>
      </c>
      <c r="S20" s="109"/>
      <c r="T20" s="108">
        <v>27.8</v>
      </c>
      <c r="U20" s="111" t="s">
        <v>979</v>
      </c>
      <c r="V20" s="111">
        <v>170000</v>
      </c>
      <c r="W20" s="141">
        <v>238750</v>
      </c>
      <c r="Z20" s="79"/>
      <c r="AA20" s="79"/>
      <c r="AB20" s="79"/>
      <c r="AF20"/>
      <c r="AG20"/>
      <c r="AK20"/>
    </row>
    <row r="21" spans="1:37" ht="31.5" x14ac:dyDescent="0.25">
      <c r="A21" s="112">
        <f t="shared" si="0"/>
        <v>16</v>
      </c>
      <c r="B21" s="113" t="s">
        <v>1361</v>
      </c>
      <c r="C21" s="112" t="s">
        <v>1092</v>
      </c>
      <c r="D21" s="114" t="s">
        <v>1468</v>
      </c>
      <c r="E21" s="112">
        <v>2</v>
      </c>
      <c r="F21" s="112">
        <v>1</v>
      </c>
      <c r="G21" s="112"/>
      <c r="H21" s="112">
        <v>1</v>
      </c>
      <c r="I21" s="112"/>
      <c r="J21" s="118">
        <v>99000</v>
      </c>
      <c r="K21" s="118">
        <v>50000</v>
      </c>
      <c r="L21" s="118">
        <v>79200</v>
      </c>
      <c r="M21" s="118">
        <v>228200</v>
      </c>
      <c r="N21" s="142"/>
      <c r="O21" s="118">
        <v>2282</v>
      </c>
      <c r="P21" s="112">
        <v>2109</v>
      </c>
      <c r="Q21" s="84"/>
      <c r="R21" s="109" t="s">
        <v>991</v>
      </c>
      <c r="S21" s="109"/>
      <c r="T21" s="108">
        <v>18.3</v>
      </c>
      <c r="U21" s="111" t="s">
        <v>979</v>
      </c>
      <c r="V21" s="111">
        <v>34000</v>
      </c>
      <c r="W21" s="141">
        <v>47750</v>
      </c>
      <c r="Z21" s="79"/>
      <c r="AA21" s="79"/>
      <c r="AB21" s="79"/>
      <c r="AF21"/>
      <c r="AG21"/>
      <c r="AK21"/>
    </row>
    <row r="22" spans="1:37" ht="31.5" x14ac:dyDescent="0.25">
      <c r="A22" s="112">
        <f t="shared" si="0"/>
        <v>17</v>
      </c>
      <c r="B22" s="113" t="s">
        <v>1361</v>
      </c>
      <c r="C22" s="112" t="s">
        <v>1094</v>
      </c>
      <c r="D22" s="114" t="s">
        <v>1468</v>
      </c>
      <c r="E22" s="112">
        <v>2</v>
      </c>
      <c r="F22" s="112">
        <v>1</v>
      </c>
      <c r="G22" s="112"/>
      <c r="H22" s="112">
        <v>1</v>
      </c>
      <c r="I22" s="112">
        <v>0</v>
      </c>
      <c r="J22" s="118">
        <v>70000</v>
      </c>
      <c r="K22" s="118">
        <v>50000</v>
      </c>
      <c r="L22" s="118">
        <v>56000</v>
      </c>
      <c r="M22" s="118">
        <v>176000</v>
      </c>
      <c r="N22" s="142"/>
      <c r="O22" s="118">
        <v>1760</v>
      </c>
      <c r="P22" s="112">
        <v>2109</v>
      </c>
      <c r="Q22" s="84"/>
      <c r="R22" s="109" t="s">
        <v>991</v>
      </c>
      <c r="S22" s="109"/>
      <c r="T22" s="108">
        <v>18.5</v>
      </c>
      <c r="U22" s="111" t="s">
        <v>979</v>
      </c>
      <c r="V22" s="111">
        <v>34000</v>
      </c>
      <c r="W22" s="141">
        <v>47750</v>
      </c>
      <c r="Z22" s="79"/>
      <c r="AA22" s="79"/>
      <c r="AB22" s="79"/>
      <c r="AF22"/>
      <c r="AG22"/>
      <c r="AK22"/>
    </row>
    <row r="23" spans="1:37" ht="31.5" x14ac:dyDescent="0.25">
      <c r="A23" s="112">
        <f t="shared" si="0"/>
        <v>18</v>
      </c>
      <c r="B23" s="113" t="s">
        <v>1361</v>
      </c>
      <c r="C23" s="112" t="s">
        <v>1097</v>
      </c>
      <c r="D23" s="114" t="s">
        <v>1467</v>
      </c>
      <c r="E23" s="112">
        <v>4</v>
      </c>
      <c r="F23" s="112">
        <v>4</v>
      </c>
      <c r="G23" s="112">
        <v>15</v>
      </c>
      <c r="H23" s="112">
        <v>1</v>
      </c>
      <c r="I23" s="112"/>
      <c r="J23" s="118">
        <v>184000</v>
      </c>
      <c r="K23" s="118">
        <v>115000</v>
      </c>
      <c r="L23" s="118">
        <v>115000</v>
      </c>
      <c r="M23" s="118">
        <v>414000</v>
      </c>
      <c r="N23" s="142"/>
      <c r="O23" s="118">
        <v>4140</v>
      </c>
      <c r="P23" s="112">
        <v>2046</v>
      </c>
      <c r="Q23" s="84"/>
      <c r="R23" s="109" t="s">
        <v>991</v>
      </c>
      <c r="S23" s="109" t="s">
        <v>991</v>
      </c>
      <c r="T23" s="108">
        <v>15</v>
      </c>
      <c r="U23" s="111" t="s">
        <v>979</v>
      </c>
      <c r="V23" s="111">
        <v>85000</v>
      </c>
      <c r="W23" s="141">
        <v>119375</v>
      </c>
      <c r="Z23" s="79"/>
      <c r="AA23" s="79"/>
      <c r="AB23" s="79"/>
      <c r="AF23"/>
      <c r="AG23"/>
      <c r="AK23"/>
    </row>
    <row r="24" spans="1:37" ht="21" x14ac:dyDescent="0.25">
      <c r="A24" s="112">
        <f t="shared" si="0"/>
        <v>19</v>
      </c>
      <c r="B24" s="113" t="s">
        <v>1361</v>
      </c>
      <c r="C24" s="112" t="s">
        <v>1084</v>
      </c>
      <c r="D24" s="114" t="s">
        <v>1469</v>
      </c>
      <c r="E24" s="112">
        <v>1</v>
      </c>
      <c r="F24" s="112">
        <v>1</v>
      </c>
      <c r="G24" s="112">
        <v>4</v>
      </c>
      <c r="H24" s="112">
        <v>1</v>
      </c>
      <c r="I24" s="112"/>
      <c r="J24" s="118">
        <v>81500</v>
      </c>
      <c r="K24" s="118">
        <v>50000</v>
      </c>
      <c r="L24" s="118">
        <v>65200</v>
      </c>
      <c r="M24" s="118">
        <v>196700</v>
      </c>
      <c r="N24" s="142"/>
      <c r="O24" s="118">
        <v>1967</v>
      </c>
      <c r="P24" s="112">
        <v>2030</v>
      </c>
      <c r="Q24" s="84"/>
      <c r="R24" s="109" t="s">
        <v>991</v>
      </c>
      <c r="S24" s="109" t="s">
        <v>991</v>
      </c>
      <c r="T24" s="108">
        <v>14</v>
      </c>
      <c r="U24" s="111" t="s">
        <v>979</v>
      </c>
      <c r="V24" s="111">
        <v>170000</v>
      </c>
      <c r="W24" s="141">
        <v>238750</v>
      </c>
      <c r="Z24" s="79"/>
      <c r="AA24" s="79"/>
      <c r="AB24" s="79"/>
      <c r="AF24"/>
      <c r="AG24"/>
      <c r="AK24"/>
    </row>
    <row r="25" spans="1:37" ht="42" x14ac:dyDescent="0.25">
      <c r="A25" s="112">
        <f t="shared" si="0"/>
        <v>20</v>
      </c>
      <c r="B25" s="113" t="s">
        <v>1361</v>
      </c>
      <c r="C25" s="112" t="s">
        <v>1456</v>
      </c>
      <c r="D25" s="114" t="s">
        <v>1459</v>
      </c>
      <c r="E25" s="112">
        <v>6</v>
      </c>
      <c r="F25" s="112">
        <v>4</v>
      </c>
      <c r="G25" s="112">
        <v>4</v>
      </c>
      <c r="H25" s="112">
        <v>2</v>
      </c>
      <c r="I25" s="112">
        <v>0</v>
      </c>
      <c r="J25" s="118">
        <v>118000</v>
      </c>
      <c r="K25" s="118">
        <v>35400</v>
      </c>
      <c r="L25" s="118">
        <v>59000</v>
      </c>
      <c r="M25" s="118">
        <v>212400</v>
      </c>
      <c r="N25" s="142"/>
      <c r="O25" s="118">
        <v>2124</v>
      </c>
      <c r="P25" s="112">
        <v>2033</v>
      </c>
      <c r="Q25" s="84"/>
      <c r="R25" s="109" t="s">
        <v>1001</v>
      </c>
      <c r="S25" s="109" t="s">
        <v>1001</v>
      </c>
      <c r="T25" s="108">
        <v>53.6</v>
      </c>
      <c r="U25" s="111" t="s">
        <v>979</v>
      </c>
      <c r="V25" s="111">
        <v>170000</v>
      </c>
      <c r="W25" s="141">
        <v>238750</v>
      </c>
      <c r="Z25" s="79"/>
      <c r="AA25" s="79"/>
      <c r="AB25" s="79"/>
      <c r="AF25"/>
      <c r="AG25"/>
      <c r="AK25"/>
    </row>
    <row r="26" spans="1:37" ht="31.5" x14ac:dyDescent="0.25">
      <c r="A26" s="112">
        <f t="shared" si="0"/>
        <v>21</v>
      </c>
      <c r="B26" s="113" t="s">
        <v>1361</v>
      </c>
      <c r="C26" s="112" t="s">
        <v>1110</v>
      </c>
      <c r="D26" s="114" t="s">
        <v>1458</v>
      </c>
      <c r="E26" s="112">
        <v>2</v>
      </c>
      <c r="F26" s="112">
        <v>2</v>
      </c>
      <c r="G26" s="112">
        <v>14</v>
      </c>
      <c r="H26" s="112">
        <v>1</v>
      </c>
      <c r="I26" s="112"/>
      <c r="J26" s="118">
        <v>203200</v>
      </c>
      <c r="K26" s="118">
        <v>127000</v>
      </c>
      <c r="L26" s="118">
        <v>127000</v>
      </c>
      <c r="M26" s="118">
        <v>457200</v>
      </c>
      <c r="N26" s="142"/>
      <c r="O26" s="118">
        <v>4572</v>
      </c>
      <c r="P26" s="112">
        <v>2058</v>
      </c>
      <c r="Q26" s="84"/>
      <c r="R26" s="109" t="s">
        <v>991</v>
      </c>
      <c r="S26" s="109" t="s">
        <v>991</v>
      </c>
      <c r="T26" s="108">
        <v>17.899999999999999</v>
      </c>
      <c r="U26" s="111" t="s">
        <v>979</v>
      </c>
      <c r="V26" s="111">
        <v>170000</v>
      </c>
      <c r="W26" s="141">
        <v>238750</v>
      </c>
      <c r="Z26" s="79"/>
      <c r="AA26" s="79"/>
      <c r="AB26" s="79"/>
      <c r="AF26"/>
      <c r="AG26"/>
      <c r="AK26"/>
    </row>
    <row r="27" spans="1:37" ht="31.5" x14ac:dyDescent="0.25">
      <c r="A27" s="112">
        <f t="shared" si="0"/>
        <v>22</v>
      </c>
      <c r="B27" s="113" t="s">
        <v>1361</v>
      </c>
      <c r="C27" s="112" t="s">
        <v>1123</v>
      </c>
      <c r="D27" s="114" t="s">
        <v>1468</v>
      </c>
      <c r="E27" s="112">
        <v>2</v>
      </c>
      <c r="F27" s="112">
        <v>1</v>
      </c>
      <c r="G27" s="112"/>
      <c r="H27" s="112">
        <v>1</v>
      </c>
      <c r="I27" s="112"/>
      <c r="J27" s="118">
        <v>174400</v>
      </c>
      <c r="K27" s="118">
        <v>109000</v>
      </c>
      <c r="L27" s="118">
        <v>109000</v>
      </c>
      <c r="M27" s="118">
        <v>392400</v>
      </c>
      <c r="N27" s="142"/>
      <c r="O27" s="118">
        <v>3924</v>
      </c>
      <c r="P27" s="112">
        <v>2109</v>
      </c>
      <c r="Q27" s="84"/>
      <c r="R27" s="109" t="s">
        <v>991</v>
      </c>
      <c r="S27" s="109"/>
      <c r="T27" s="108">
        <v>12.4</v>
      </c>
      <c r="U27" s="111" t="s">
        <v>979</v>
      </c>
      <c r="V27" s="111">
        <v>34000</v>
      </c>
      <c r="W27" s="141">
        <v>47750</v>
      </c>
      <c r="Z27" s="79"/>
      <c r="AA27" s="79"/>
      <c r="AB27" s="79"/>
      <c r="AF27"/>
      <c r="AG27"/>
      <c r="AK27"/>
    </row>
    <row r="28" spans="1:37" ht="21" x14ac:dyDescent="0.25">
      <c r="A28" s="112">
        <f t="shared" si="0"/>
        <v>23</v>
      </c>
      <c r="B28" s="113" t="s">
        <v>1361</v>
      </c>
      <c r="C28" s="112" t="s">
        <v>1128</v>
      </c>
      <c r="D28" s="114" t="s">
        <v>1466</v>
      </c>
      <c r="E28" s="112">
        <v>1</v>
      </c>
      <c r="F28" s="112">
        <v>1</v>
      </c>
      <c r="G28" s="112">
        <v>2</v>
      </c>
      <c r="H28" s="112"/>
      <c r="I28" s="112"/>
      <c r="J28" s="118">
        <v>92500</v>
      </c>
      <c r="K28" s="118">
        <v>50000</v>
      </c>
      <c r="L28" s="118">
        <v>74000</v>
      </c>
      <c r="M28" s="118">
        <v>216500</v>
      </c>
      <c r="N28" s="142"/>
      <c r="O28" s="118">
        <v>2165</v>
      </c>
      <c r="P28" s="112">
        <v>2034</v>
      </c>
      <c r="Q28" s="84"/>
      <c r="R28" s="109" t="s">
        <v>991</v>
      </c>
      <c r="S28" s="109" t="s">
        <v>991</v>
      </c>
      <c r="T28" s="108">
        <v>20.3</v>
      </c>
      <c r="U28" s="111" t="s">
        <v>979</v>
      </c>
      <c r="V28" s="111">
        <v>170000</v>
      </c>
      <c r="W28" s="141">
        <v>238750</v>
      </c>
      <c r="Z28" s="79"/>
      <c r="AA28" s="79"/>
      <c r="AB28" s="79"/>
      <c r="AF28"/>
      <c r="AG28"/>
      <c r="AK28"/>
    </row>
    <row r="29" spans="1:37" ht="31.5" x14ac:dyDescent="0.25">
      <c r="A29" s="112">
        <f t="shared" si="0"/>
        <v>24</v>
      </c>
      <c r="B29" s="113" t="s">
        <v>1361</v>
      </c>
      <c r="C29" s="112" t="s">
        <v>1132</v>
      </c>
      <c r="D29" s="114" t="s">
        <v>1463</v>
      </c>
      <c r="E29" s="112">
        <v>3</v>
      </c>
      <c r="F29" s="112">
        <v>3</v>
      </c>
      <c r="G29" s="112">
        <v>1</v>
      </c>
      <c r="H29" s="112">
        <v>2</v>
      </c>
      <c r="I29" s="112"/>
      <c r="J29" s="118">
        <v>89500</v>
      </c>
      <c r="K29" s="118">
        <v>50000</v>
      </c>
      <c r="L29" s="118">
        <v>71600</v>
      </c>
      <c r="M29" s="118">
        <v>211100</v>
      </c>
      <c r="N29" s="142"/>
      <c r="O29" s="118">
        <v>2111</v>
      </c>
      <c r="P29" s="112">
        <v>2027</v>
      </c>
      <c r="Q29" s="84"/>
      <c r="R29" s="109" t="s">
        <v>991</v>
      </c>
      <c r="S29" s="109"/>
      <c r="T29" s="108">
        <v>18.600000000000001</v>
      </c>
      <c r="U29" s="111" t="s">
        <v>979</v>
      </c>
      <c r="V29" s="111">
        <v>170000</v>
      </c>
      <c r="W29" s="141">
        <v>238750</v>
      </c>
      <c r="Z29" s="79"/>
      <c r="AA29" s="79"/>
      <c r="AB29" s="79"/>
      <c r="AF29"/>
      <c r="AG29"/>
      <c r="AK29"/>
    </row>
    <row r="30" spans="1:37" ht="31.5" x14ac:dyDescent="0.25">
      <c r="A30" s="112">
        <f t="shared" si="0"/>
        <v>25</v>
      </c>
      <c r="B30" s="113" t="s">
        <v>1361</v>
      </c>
      <c r="C30" s="112" t="s">
        <v>1135</v>
      </c>
      <c r="D30" s="114" t="s">
        <v>1464</v>
      </c>
      <c r="E30" s="112">
        <v>4</v>
      </c>
      <c r="F30" s="112">
        <v>4</v>
      </c>
      <c r="G30" s="112">
        <v>73</v>
      </c>
      <c r="H30" s="112">
        <v>3</v>
      </c>
      <c r="I30" s="112">
        <v>1</v>
      </c>
      <c r="J30" s="118">
        <v>93000</v>
      </c>
      <c r="K30" s="118">
        <v>50000</v>
      </c>
      <c r="L30" s="118">
        <v>74400</v>
      </c>
      <c r="M30" s="118">
        <v>217400</v>
      </c>
      <c r="N30" s="142"/>
      <c r="O30" s="118">
        <v>2174</v>
      </c>
      <c r="P30" s="112">
        <v>2109</v>
      </c>
      <c r="Q30" s="84"/>
      <c r="R30" s="109" t="s">
        <v>991</v>
      </c>
      <c r="S30" s="109" t="s">
        <v>991</v>
      </c>
      <c r="T30" s="108">
        <v>14.5</v>
      </c>
      <c r="U30" s="111" t="s">
        <v>979</v>
      </c>
      <c r="V30" s="111">
        <v>340000</v>
      </c>
      <c r="W30" s="141">
        <v>477500</v>
      </c>
      <c r="Z30" s="79"/>
      <c r="AA30" s="79"/>
      <c r="AB30" s="79"/>
      <c r="AF30"/>
      <c r="AG30"/>
      <c r="AK30"/>
    </row>
    <row r="31" spans="1:37" ht="31.5" x14ac:dyDescent="0.25">
      <c r="A31" s="112">
        <f t="shared" si="0"/>
        <v>26</v>
      </c>
      <c r="B31" s="113" t="s">
        <v>1361</v>
      </c>
      <c r="C31" s="112" t="s">
        <v>1147</v>
      </c>
      <c r="D31" s="114" t="s">
        <v>1468</v>
      </c>
      <c r="E31" s="112">
        <v>2</v>
      </c>
      <c r="F31" s="112">
        <v>1</v>
      </c>
      <c r="G31" s="112">
        <v>1</v>
      </c>
      <c r="H31" s="112">
        <v>1</v>
      </c>
      <c r="I31" s="112"/>
      <c r="J31" s="118">
        <v>200800</v>
      </c>
      <c r="K31" s="118">
        <v>150600</v>
      </c>
      <c r="L31" s="118">
        <v>125500</v>
      </c>
      <c r="M31" s="118">
        <v>476900</v>
      </c>
      <c r="N31" s="142"/>
      <c r="O31" s="118">
        <v>4769</v>
      </c>
      <c r="P31" s="112">
        <v>2040</v>
      </c>
      <c r="Q31" s="84"/>
      <c r="R31" s="109" t="s">
        <v>991</v>
      </c>
      <c r="S31" s="109"/>
      <c r="T31" s="108">
        <v>32.5</v>
      </c>
      <c r="U31" s="111" t="s">
        <v>979</v>
      </c>
      <c r="V31" s="111">
        <v>34000</v>
      </c>
      <c r="W31" s="141">
        <v>47750</v>
      </c>
      <c r="Z31" s="79"/>
      <c r="AA31" s="79"/>
      <c r="AB31" s="79"/>
      <c r="AF31"/>
      <c r="AG31"/>
      <c r="AK31"/>
    </row>
    <row r="32" spans="1:37" ht="31.5" x14ac:dyDescent="0.25">
      <c r="A32" s="112">
        <f t="shared" si="0"/>
        <v>27</v>
      </c>
      <c r="B32" s="113" t="s">
        <v>1361</v>
      </c>
      <c r="C32" s="112" t="s">
        <v>1151</v>
      </c>
      <c r="D32" s="114" t="s">
        <v>1462</v>
      </c>
      <c r="E32" s="112">
        <v>3</v>
      </c>
      <c r="F32" s="112">
        <v>3</v>
      </c>
      <c r="G32" s="112">
        <v>4</v>
      </c>
      <c r="H32" s="112"/>
      <c r="I32" s="112"/>
      <c r="J32" s="118">
        <v>70000</v>
      </c>
      <c r="K32" s="118">
        <v>50000</v>
      </c>
      <c r="L32" s="118">
        <v>56000</v>
      </c>
      <c r="M32" s="118">
        <v>176000</v>
      </c>
      <c r="N32" s="142"/>
      <c r="O32" s="118">
        <v>1760</v>
      </c>
      <c r="P32" s="112">
        <v>2032</v>
      </c>
      <c r="Q32" s="84"/>
      <c r="R32" s="109" t="s">
        <v>991</v>
      </c>
      <c r="S32" s="109" t="s">
        <v>991</v>
      </c>
      <c r="T32" s="108">
        <v>14.9</v>
      </c>
      <c r="U32" s="111" t="s">
        <v>979</v>
      </c>
      <c r="V32" s="111">
        <v>85000</v>
      </c>
      <c r="W32" s="141">
        <v>119375</v>
      </c>
      <c r="Z32" s="79"/>
      <c r="AA32" s="79"/>
      <c r="AB32" s="79"/>
      <c r="AF32"/>
      <c r="AG32"/>
      <c r="AK32"/>
    </row>
    <row r="33" spans="1:37" ht="42" x14ac:dyDescent="0.25">
      <c r="A33" s="112">
        <f t="shared" si="0"/>
        <v>28</v>
      </c>
      <c r="B33" s="113" t="s">
        <v>1361</v>
      </c>
      <c r="C33" s="112" t="s">
        <v>1169</v>
      </c>
      <c r="D33" s="114" t="s">
        <v>1461</v>
      </c>
      <c r="E33" s="112">
        <v>3</v>
      </c>
      <c r="F33" s="112">
        <v>2</v>
      </c>
      <c r="G33" s="112">
        <v>1</v>
      </c>
      <c r="H33" s="112"/>
      <c r="I33" s="112"/>
      <c r="J33" s="118">
        <v>72000</v>
      </c>
      <c r="K33" s="118">
        <v>50000</v>
      </c>
      <c r="L33" s="118">
        <v>57600</v>
      </c>
      <c r="M33" s="118">
        <v>179600</v>
      </c>
      <c r="N33" s="142"/>
      <c r="O33" s="118">
        <v>1796</v>
      </c>
      <c r="P33" s="112">
        <v>2029</v>
      </c>
      <c r="Q33" s="84"/>
      <c r="R33" s="109" t="s">
        <v>994</v>
      </c>
      <c r="S33" s="109"/>
      <c r="T33" s="108">
        <v>27.4</v>
      </c>
      <c r="U33" s="111" t="s">
        <v>979</v>
      </c>
      <c r="V33" s="111">
        <v>170000</v>
      </c>
      <c r="W33" s="141">
        <v>238750</v>
      </c>
      <c r="Z33" s="79"/>
      <c r="AA33" s="79"/>
      <c r="AB33" s="79"/>
      <c r="AF33"/>
      <c r="AG33"/>
      <c r="AK33"/>
    </row>
    <row r="34" spans="1:37" ht="42" x14ac:dyDescent="0.25">
      <c r="A34" s="130">
        <f t="shared" si="0"/>
        <v>29</v>
      </c>
      <c r="B34" s="131" t="s">
        <v>1361</v>
      </c>
      <c r="C34" s="130" t="s">
        <v>1457</v>
      </c>
      <c r="D34" s="132" t="s">
        <v>1460</v>
      </c>
      <c r="E34" s="130">
        <v>2</v>
      </c>
      <c r="F34" s="130"/>
      <c r="G34" s="130">
        <v>18</v>
      </c>
      <c r="H34" s="130"/>
      <c r="I34" s="130"/>
      <c r="J34" s="136">
        <v>70000</v>
      </c>
      <c r="K34" s="136">
        <v>50000</v>
      </c>
      <c r="L34" s="136">
        <v>56000</v>
      </c>
      <c r="M34" s="136">
        <v>176000</v>
      </c>
      <c r="N34" s="144"/>
      <c r="O34" s="136">
        <v>1760</v>
      </c>
      <c r="P34" s="130">
        <v>2048</v>
      </c>
      <c r="Q34" s="84"/>
      <c r="R34" s="109" t="s">
        <v>996</v>
      </c>
      <c r="S34" s="109"/>
      <c r="T34" s="108">
        <v>38.6</v>
      </c>
      <c r="U34" s="111" t="s">
        <v>979</v>
      </c>
      <c r="V34" s="111">
        <v>0</v>
      </c>
      <c r="W34" s="141">
        <v>238750</v>
      </c>
      <c r="Z34" s="79"/>
      <c r="AA34" s="79"/>
      <c r="AB34" s="79"/>
      <c r="AF34"/>
      <c r="AG34"/>
      <c r="AK34"/>
    </row>
  </sheetData>
  <sheetProtection algorithmName="SHA-512" hashValue="1522IhYf7bDJCxK/W1LHwOpxLCMUyKJ2Hc50qmXxUueeo0xjJdorDS1PfFNCxUIlepjSvlpSS/HAQkMv1QFHsA==" saltValue="x4+NV1AJFQxA0j5dA57l7Q==" spinCount="100000" sheet="1" objects="1" scenarios="1" formatCells="0" formatColumns="0" formatRows="0" insertColumns="0" insertRows="0" deleteColumns="0" deleteRows="0" sort="0" autoFilter="0"/>
  <autoFilter ref="A5:W5" xr:uid="{17A2DA74-F874-4365-88EC-E3B6ADBF8E4B}"/>
  <sortState xmlns:xlrd2="http://schemas.microsoft.com/office/spreadsheetml/2017/richdata2" ref="A6:AK34">
    <sortCondition ref="AK6:AK34"/>
  </sortState>
  <pageMargins left="0.23622047244094502" right="0.23622047244094502" top="0.74803149606299202" bottom="0.74803149606299202" header="0.31496062992126" footer="0.31496062992126"/>
  <pageSetup paperSize="5" scale="97" fitToHeight="0" orientation="landscape" horizontalDpi="1200" verticalDpi="1200" r:id="rId1"/>
  <headerFooter>
    <oddFooter>&amp;CPage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C67-66CB-41BF-A10D-93C61BB6D455}">
  <sheetPr codeName="Sheet6">
    <pageSetUpPr fitToPage="1"/>
  </sheetPr>
  <dimension ref="A1:L26"/>
  <sheetViews>
    <sheetView workbookViewId="0">
      <pane ySplit="3" topLeftCell="A4" activePane="bottomLeft" state="frozenSplit"/>
      <selection pane="bottomLeft"/>
    </sheetView>
  </sheetViews>
  <sheetFormatPr defaultRowHeight="10.5" x14ac:dyDescent="0.15"/>
  <cols>
    <col min="1" max="1" width="27.7109375" style="78" customWidth="1"/>
    <col min="2" max="3" width="13.7109375" style="78" customWidth="1"/>
    <col min="4" max="4" width="1.7109375" style="78" customWidth="1"/>
    <col min="5" max="6" width="13.7109375" style="78" customWidth="1"/>
    <col min="7" max="7" width="4.7109375" style="78" customWidth="1"/>
    <col min="8" max="9" width="15.7109375" style="78" customWidth="1"/>
    <col min="10" max="10" width="1.7109375" style="78" customWidth="1"/>
    <col min="11" max="12" width="15.7109375" style="78" customWidth="1"/>
    <col min="13" max="16384" width="9.140625" style="78"/>
  </cols>
  <sheetData>
    <row r="1" spans="1:12" ht="13.5" customHeight="1" x14ac:dyDescent="0.15">
      <c r="A1" s="82"/>
      <c r="B1" s="82"/>
      <c r="C1" s="82"/>
      <c r="D1" s="82"/>
      <c r="E1" s="82"/>
      <c r="F1" s="82"/>
      <c r="G1" s="82"/>
      <c r="H1" s="82"/>
      <c r="I1" s="82"/>
      <c r="J1" s="82"/>
      <c r="K1" s="82"/>
      <c r="L1" s="83" t="s">
        <v>116</v>
      </c>
    </row>
    <row r="2" spans="1:12" ht="18" customHeight="1" x14ac:dyDescent="0.2">
      <c r="A2" s="82"/>
      <c r="B2" s="82"/>
      <c r="C2" s="82"/>
      <c r="D2" s="82"/>
      <c r="E2" s="82"/>
      <c r="F2" s="82"/>
      <c r="G2" s="82"/>
      <c r="H2" s="82"/>
      <c r="I2" s="82"/>
      <c r="J2" s="82"/>
      <c r="K2" s="82"/>
      <c r="L2" s="85" t="s">
        <v>123</v>
      </c>
    </row>
    <row r="3" spans="1:12" ht="3.75" customHeight="1" thickBot="1" x14ac:dyDescent="0.2">
      <c r="A3" s="86"/>
      <c r="B3" s="86"/>
      <c r="C3" s="86"/>
      <c r="D3" s="86"/>
      <c r="E3" s="86"/>
      <c r="F3" s="86"/>
      <c r="G3" s="86"/>
      <c r="H3" s="86"/>
      <c r="I3" s="86"/>
      <c r="J3" s="86"/>
      <c r="K3" s="86"/>
      <c r="L3" s="86"/>
    </row>
    <row r="4" spans="1:12" x14ac:dyDescent="0.15">
      <c r="A4" s="82"/>
      <c r="B4" s="82"/>
      <c r="C4" s="82"/>
      <c r="D4" s="82"/>
      <c r="E4" s="82"/>
      <c r="F4" s="82"/>
      <c r="G4" s="82"/>
      <c r="H4" s="82"/>
      <c r="I4" s="82"/>
      <c r="J4" s="82"/>
      <c r="K4" s="82"/>
      <c r="L4" s="83" t="s">
        <v>117</v>
      </c>
    </row>
    <row r="5" spans="1:12" ht="15" x14ac:dyDescent="0.15">
      <c r="A5" s="234"/>
      <c r="B5" s="235" t="s">
        <v>1609</v>
      </c>
      <c r="C5" s="236"/>
      <c r="D5" s="236"/>
      <c r="E5" s="236"/>
      <c r="F5" s="236"/>
      <c r="G5" s="237"/>
      <c r="H5" s="237"/>
      <c r="I5" s="237"/>
      <c r="J5" s="237"/>
      <c r="K5" s="237"/>
      <c r="L5" s="237"/>
    </row>
    <row r="6" spans="1:12" ht="15" x14ac:dyDescent="0.15">
      <c r="A6" s="234"/>
      <c r="B6" s="238" t="s">
        <v>1539</v>
      </c>
      <c r="C6" s="239"/>
      <c r="D6" s="239"/>
      <c r="E6" s="238" t="s">
        <v>1610</v>
      </c>
      <c r="F6" s="239"/>
      <c r="G6" s="237"/>
      <c r="H6" s="238" t="s">
        <v>1539</v>
      </c>
      <c r="I6" s="239"/>
      <c r="J6" s="237"/>
      <c r="K6" s="238" t="s">
        <v>1610</v>
      </c>
      <c r="L6" s="239"/>
    </row>
    <row r="7" spans="1:12" x14ac:dyDescent="0.15">
      <c r="A7" s="234"/>
      <c r="B7" s="240" t="s">
        <v>1547</v>
      </c>
      <c r="C7" s="240" t="s">
        <v>1548</v>
      </c>
      <c r="D7" s="240"/>
      <c r="E7" s="240" t="s">
        <v>1547</v>
      </c>
      <c r="F7" s="240" t="s">
        <v>1548</v>
      </c>
      <c r="G7" s="240"/>
      <c r="H7" s="240" t="s">
        <v>1547</v>
      </c>
      <c r="I7" s="240" t="s">
        <v>1548</v>
      </c>
      <c r="J7" s="240"/>
      <c r="K7" s="240" t="s">
        <v>1547</v>
      </c>
      <c r="L7" s="240" t="s">
        <v>1548</v>
      </c>
    </row>
    <row r="8" spans="1:12" ht="7.5" customHeight="1" x14ac:dyDescent="0.15">
      <c r="A8" s="234"/>
      <c r="B8" s="240"/>
      <c r="C8" s="240"/>
      <c r="D8" s="240"/>
      <c r="E8" s="240"/>
      <c r="F8" s="240"/>
      <c r="G8" s="240"/>
      <c r="H8" s="240"/>
      <c r="I8" s="240"/>
      <c r="J8" s="240"/>
      <c r="K8" s="240"/>
      <c r="L8" s="240"/>
    </row>
    <row r="9" spans="1:12" ht="15" customHeight="1" x14ac:dyDescent="0.15">
      <c r="A9" s="241" t="s">
        <v>1597</v>
      </c>
      <c r="B9" s="242">
        <v>122</v>
      </c>
      <c r="C9" s="243">
        <v>121.0874413541667</v>
      </c>
      <c r="D9" s="240"/>
      <c r="E9" s="242">
        <v>14</v>
      </c>
      <c r="F9" s="243">
        <v>8.3407526979166668</v>
      </c>
      <c r="G9" s="240"/>
      <c r="H9" s="244">
        <v>12929500</v>
      </c>
      <c r="I9" s="244">
        <v>12794148.000000002</v>
      </c>
      <c r="J9" s="245"/>
      <c r="K9" s="244">
        <v>1551800</v>
      </c>
      <c r="L9" s="244">
        <v>874093.07000000007</v>
      </c>
    </row>
    <row r="10" spans="1:12" ht="7.5" customHeight="1" x14ac:dyDescent="0.15">
      <c r="A10" s="241"/>
      <c r="B10" s="246"/>
      <c r="C10" s="247"/>
      <c r="D10" s="240"/>
      <c r="E10" s="246"/>
      <c r="F10" s="247"/>
      <c r="G10" s="240"/>
      <c r="H10" s="245"/>
      <c r="I10" s="245"/>
      <c r="J10" s="245"/>
      <c r="K10" s="245"/>
      <c r="L10" s="245"/>
    </row>
    <row r="11" spans="1:12" ht="15" customHeight="1" x14ac:dyDescent="0.15">
      <c r="A11" s="241" t="s">
        <v>1598</v>
      </c>
      <c r="B11" s="246"/>
      <c r="C11" s="247"/>
      <c r="D11" s="240"/>
      <c r="E11" s="246"/>
      <c r="F11" s="247"/>
      <c r="G11" s="240"/>
      <c r="H11" s="245"/>
      <c r="I11" s="245"/>
      <c r="J11" s="245"/>
      <c r="K11" s="245"/>
      <c r="L11" s="245"/>
    </row>
    <row r="12" spans="1:12" ht="15" customHeight="1" x14ac:dyDescent="0.15">
      <c r="A12" s="234" t="s">
        <v>1599</v>
      </c>
      <c r="B12" s="242">
        <v>180</v>
      </c>
      <c r="C12" s="243">
        <v>176.99372067708325</v>
      </c>
      <c r="D12" s="240"/>
      <c r="E12" s="242">
        <v>1</v>
      </c>
      <c r="F12" s="243">
        <v>0.3</v>
      </c>
      <c r="G12" s="240"/>
      <c r="H12" s="244">
        <v>12343300</v>
      </c>
      <c r="I12" s="244">
        <v>12105539.889999999</v>
      </c>
      <c r="J12" s="245"/>
      <c r="K12" s="244">
        <v>80700</v>
      </c>
      <c r="L12" s="244">
        <v>24210</v>
      </c>
    </row>
    <row r="13" spans="1:12" ht="15" customHeight="1" x14ac:dyDescent="0.15">
      <c r="A13" s="234" t="s">
        <v>1600</v>
      </c>
      <c r="B13" s="242">
        <v>50</v>
      </c>
      <c r="C13" s="243">
        <v>50</v>
      </c>
      <c r="D13" s="240"/>
      <c r="E13" s="242">
        <v>1</v>
      </c>
      <c r="F13" s="243">
        <v>0.3</v>
      </c>
      <c r="G13" s="240"/>
      <c r="H13" s="244">
        <v>4106500</v>
      </c>
      <c r="I13" s="244">
        <v>4106500</v>
      </c>
      <c r="J13" s="245"/>
      <c r="K13" s="244">
        <v>80700</v>
      </c>
      <c r="L13" s="244">
        <v>24210</v>
      </c>
    </row>
    <row r="14" spans="1:12" ht="15" customHeight="1" x14ac:dyDescent="0.15">
      <c r="A14" s="234" t="s">
        <v>1601</v>
      </c>
      <c r="B14" s="242">
        <v>4</v>
      </c>
      <c r="C14" s="243">
        <v>3.6500000000000057</v>
      </c>
      <c r="D14" s="240"/>
      <c r="E14" s="242">
        <v>0</v>
      </c>
      <c r="F14" s="243">
        <v>0</v>
      </c>
      <c r="G14" s="240"/>
      <c r="H14" s="244">
        <v>109100</v>
      </c>
      <c r="I14" s="244">
        <v>108225</v>
      </c>
      <c r="J14" s="245"/>
      <c r="K14" s="244">
        <v>0</v>
      </c>
      <c r="L14" s="244">
        <v>0</v>
      </c>
    </row>
    <row r="15" spans="1:12" ht="7.5" customHeight="1" x14ac:dyDescent="0.15">
      <c r="A15" s="234"/>
      <c r="B15" s="246"/>
      <c r="C15" s="247"/>
      <c r="D15" s="240"/>
      <c r="E15" s="246"/>
      <c r="F15" s="247"/>
      <c r="G15" s="240"/>
      <c r="H15" s="245"/>
      <c r="I15" s="245"/>
      <c r="J15" s="245"/>
      <c r="K15" s="245"/>
      <c r="L15" s="245"/>
    </row>
    <row r="16" spans="1:12" ht="15" customHeight="1" x14ac:dyDescent="0.15">
      <c r="A16" s="241" t="s">
        <v>1602</v>
      </c>
      <c r="B16" s="248">
        <f t="shared" ref="B16:L16" si="0">SUM(B9:B14)</f>
        <v>356</v>
      </c>
      <c r="C16" s="249">
        <f t="shared" si="0"/>
        <v>351.73116203124994</v>
      </c>
      <c r="D16" s="246"/>
      <c r="E16" s="248">
        <f t="shared" si="0"/>
        <v>16</v>
      </c>
      <c r="F16" s="249">
        <f t="shared" si="0"/>
        <v>8.9407526979166683</v>
      </c>
      <c r="G16" s="246"/>
      <c r="H16" s="250">
        <f t="shared" si="0"/>
        <v>29488400</v>
      </c>
      <c r="I16" s="250">
        <f t="shared" si="0"/>
        <v>29114412.890000001</v>
      </c>
      <c r="J16" s="245"/>
      <c r="K16" s="250">
        <f t="shared" si="0"/>
        <v>1713200</v>
      </c>
      <c r="L16" s="250">
        <f t="shared" si="0"/>
        <v>922513.07000000007</v>
      </c>
    </row>
    <row r="17" spans="1:12" ht="7.5" customHeight="1" x14ac:dyDescent="0.15">
      <c r="A17" s="241"/>
      <c r="B17" s="246"/>
      <c r="C17" s="247"/>
      <c r="D17" s="240"/>
      <c r="E17" s="246"/>
      <c r="F17" s="247"/>
      <c r="G17" s="240"/>
      <c r="H17" s="245"/>
      <c r="I17" s="245"/>
      <c r="J17" s="245"/>
      <c r="K17" s="245"/>
      <c r="L17" s="245"/>
    </row>
    <row r="18" spans="1:12" ht="15" customHeight="1" x14ac:dyDescent="0.15">
      <c r="A18" s="241" t="s">
        <v>1603</v>
      </c>
      <c r="B18" s="246"/>
      <c r="C18" s="247"/>
      <c r="D18" s="240"/>
      <c r="E18" s="246"/>
      <c r="F18" s="247"/>
      <c r="G18" s="240"/>
      <c r="H18" s="244">
        <v>557900</v>
      </c>
      <c r="I18" s="244">
        <v>510984.69</v>
      </c>
      <c r="J18" s="245"/>
      <c r="K18" s="244">
        <v>157000</v>
      </c>
      <c r="L18" s="244">
        <v>118645.68</v>
      </c>
    </row>
    <row r="19" spans="1:12" ht="15" customHeight="1" x14ac:dyDescent="0.15">
      <c r="A19" s="241" t="s">
        <v>1604</v>
      </c>
      <c r="B19" s="246"/>
      <c r="C19" s="247"/>
      <c r="D19" s="240"/>
      <c r="E19" s="246"/>
      <c r="F19" s="247"/>
      <c r="G19" s="240"/>
      <c r="H19" s="244">
        <v>218800</v>
      </c>
      <c r="I19" s="244">
        <v>214122.39</v>
      </c>
      <c r="J19" s="245"/>
      <c r="K19" s="244">
        <v>7600</v>
      </c>
      <c r="L19" s="244">
        <v>3800</v>
      </c>
    </row>
    <row r="20" spans="1:12" ht="15" customHeight="1" x14ac:dyDescent="0.15">
      <c r="A20" s="241" t="s">
        <v>1605</v>
      </c>
      <c r="B20" s="246"/>
      <c r="C20" s="247"/>
      <c r="D20" s="240"/>
      <c r="E20" s="246"/>
      <c r="F20" s="247"/>
      <c r="G20" s="240"/>
      <c r="H20" s="244">
        <v>6543700</v>
      </c>
      <c r="I20" s="244">
        <v>65437</v>
      </c>
      <c r="J20" s="245"/>
      <c r="K20" s="244">
        <v>186800</v>
      </c>
      <c r="L20" s="244">
        <v>1868</v>
      </c>
    </row>
    <row r="21" spans="1:12" ht="15" customHeight="1" x14ac:dyDescent="0.15">
      <c r="A21" s="241" t="s">
        <v>1606</v>
      </c>
      <c r="B21" s="246"/>
      <c r="C21" s="247"/>
      <c r="D21" s="240"/>
      <c r="E21" s="246"/>
      <c r="F21" s="247"/>
      <c r="G21" s="240"/>
      <c r="H21" s="244">
        <v>1806200</v>
      </c>
      <c r="I21" s="244">
        <v>18062</v>
      </c>
      <c r="J21" s="245"/>
      <c r="K21" s="244">
        <v>0</v>
      </c>
      <c r="L21" s="244">
        <v>0</v>
      </c>
    </row>
    <row r="22" spans="1:12" ht="7.5" customHeight="1" x14ac:dyDescent="0.15">
      <c r="A22" s="241"/>
      <c r="B22" s="246"/>
      <c r="C22" s="247"/>
      <c r="D22" s="240"/>
      <c r="E22" s="246"/>
      <c r="F22" s="247"/>
      <c r="G22" s="240"/>
      <c r="H22" s="245"/>
      <c r="I22" s="245"/>
      <c r="J22" s="245"/>
      <c r="K22" s="245"/>
      <c r="L22" s="245"/>
    </row>
    <row r="23" spans="1:12" ht="15" customHeight="1" x14ac:dyDescent="0.15">
      <c r="A23" s="241" t="s">
        <v>1607</v>
      </c>
      <c r="B23" s="248">
        <v>40</v>
      </c>
      <c r="C23" s="249">
        <v>39.063333299999996</v>
      </c>
      <c r="D23" s="240"/>
      <c r="E23" s="248">
        <v>9</v>
      </c>
      <c r="F23" s="249">
        <v>5.0521700000000003</v>
      </c>
      <c r="G23" s="240"/>
      <c r="H23" s="250">
        <v>992200</v>
      </c>
      <c r="I23" s="250">
        <v>963350.66999999993</v>
      </c>
      <c r="J23" s="245"/>
      <c r="K23" s="250">
        <v>244400</v>
      </c>
      <c r="L23" s="250">
        <v>151559.10999999999</v>
      </c>
    </row>
    <row r="24" spans="1:12" ht="7.5" customHeight="1" x14ac:dyDescent="0.15">
      <c r="A24" s="241"/>
      <c r="B24" s="240"/>
      <c r="C24" s="240"/>
      <c r="D24" s="240"/>
      <c r="E24" s="240"/>
      <c r="F24" s="240"/>
      <c r="G24" s="240"/>
      <c r="H24" s="245"/>
      <c r="I24" s="245"/>
      <c r="J24" s="245"/>
      <c r="K24" s="245"/>
      <c r="L24" s="245"/>
    </row>
    <row r="25" spans="1:12" ht="15" customHeight="1" x14ac:dyDescent="0.15">
      <c r="A25" s="241" t="s">
        <v>1608</v>
      </c>
      <c r="B25" s="240"/>
      <c r="C25" s="240"/>
      <c r="D25" s="240"/>
      <c r="E25" s="240"/>
      <c r="F25" s="240"/>
      <c r="G25" s="240"/>
      <c r="H25" s="250">
        <f t="shared" ref="H25:L25" si="1">SUM(H16:H23)</f>
        <v>39607200</v>
      </c>
      <c r="I25" s="250">
        <f t="shared" si="1"/>
        <v>30886369.640000001</v>
      </c>
      <c r="J25" s="245">
        <f t="shared" si="1"/>
        <v>0</v>
      </c>
      <c r="K25" s="250">
        <f t="shared" si="1"/>
        <v>2309000</v>
      </c>
      <c r="L25" s="250">
        <f t="shared" si="1"/>
        <v>1198385.8599999999</v>
      </c>
    </row>
    <row r="26" spans="1:12" x14ac:dyDescent="0.15">
      <c r="A26" s="234"/>
      <c r="B26" s="240"/>
      <c r="C26" s="240"/>
      <c r="D26" s="240"/>
      <c r="E26" s="240"/>
      <c r="F26" s="240"/>
      <c r="G26" s="240"/>
      <c r="H26" s="240"/>
      <c r="I26" s="240"/>
      <c r="J26" s="240"/>
      <c r="K26" s="240"/>
      <c r="L26" s="240"/>
    </row>
  </sheetData>
  <sheetProtection algorithmName="SHA-512" hashValue="qBOHJZRu4AhnUBWiYwbTL+sUztoGajmNkD+nL4oyKNdTH0STLsGaTwSSifRkc3VSHDibMPbxjeEjpRvX+zsoOw==" saltValue="vvcnJijWEgyoRaYZIi959g==" spinCount="100000" sheet="1" objects="1" scenarios="1" formatCells="0" formatColumns="0" formatRows="0" insertColumns="0" insertRows="0" deleteColumns="0" deleteRows="0" sort="0" autoFilter="0"/>
  <mergeCells count="5">
    <mergeCell ref="B5:F5"/>
    <mergeCell ref="B6:D6"/>
    <mergeCell ref="E6:F6"/>
    <mergeCell ref="H6:I6"/>
    <mergeCell ref="K6:L6"/>
  </mergeCells>
  <pageMargins left="1" right="0.23622047244094502" top="0.74803149606299202" bottom="0.74803149606299202" header="0.31496062992126" footer="0.31496062992126"/>
  <pageSetup paperSize="5" fitToHeight="0" orientation="landscape" horizontalDpi="1200" verticalDpi="1200" r:id="rId1"/>
  <headerFooter>
    <oddFooter>&amp;CPage &amp;P of &amp;N</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62EB5-7D51-445A-92A0-1862E5C0F9C9}">
  <sheetPr codeName="Sheet7">
    <pageSetUpPr fitToPage="1"/>
  </sheetPr>
  <dimension ref="A1:AV574"/>
  <sheetViews>
    <sheetView workbookViewId="0">
      <pane xSplit="4" ySplit="19" topLeftCell="E20" activePane="bottomRight" state="frozenSplit"/>
      <selection pane="topRight" activeCell="E1" sqref="E1"/>
      <selection pane="bottomLeft" activeCell="A20" sqref="A20"/>
      <selection pane="bottomRight"/>
    </sheetView>
  </sheetViews>
  <sheetFormatPr defaultRowHeight="10.5" x14ac:dyDescent="0.15"/>
  <cols>
    <col min="1" max="1" width="4.140625" style="78" customWidth="1"/>
    <col min="2" max="2" width="6.28515625" style="78" customWidth="1"/>
    <col min="3" max="3" width="16.42578125" style="78" customWidth="1"/>
    <col min="4" max="4" width="17.28515625" style="78" customWidth="1"/>
    <col min="5" max="20" width="9.140625" style="78"/>
    <col min="21" max="23" width="16.42578125" style="78" customWidth="1"/>
    <col min="24" max="24" width="8.28515625" style="78" customWidth="1"/>
    <col min="25" max="25" width="14.5703125" style="78" customWidth="1"/>
    <col min="26" max="27" width="9.7109375" style="78" customWidth="1"/>
    <col min="28" max="28" width="9.140625" style="78"/>
    <col min="29" max="29" width="16.28515625" style="78" customWidth="1"/>
    <col min="30" max="30" width="9.28515625" style="78" customWidth="1"/>
    <col min="31" max="31" width="11.7109375" style="78" customWidth="1"/>
    <col min="32" max="32" width="6.7109375" style="78" customWidth="1"/>
    <col min="33" max="33" width="13.42578125" style="78" customWidth="1"/>
    <col min="34" max="34" width="7.7109375" style="78" customWidth="1"/>
    <col min="35" max="36" width="21.7109375" style="78" customWidth="1"/>
    <col min="37" max="48" width="0" style="78" hidden="1" customWidth="1"/>
    <col min="49" max="16384" width="9.140625" style="78"/>
  </cols>
  <sheetData>
    <row r="1" spans="1:36" ht="13.5" customHeight="1" x14ac:dyDescent="0.15">
      <c r="A1" s="82"/>
      <c r="B1" s="82"/>
      <c r="C1" s="82"/>
      <c r="D1" s="82"/>
      <c r="E1" s="82"/>
      <c r="F1" s="82"/>
      <c r="G1" s="82"/>
      <c r="H1" s="82"/>
      <c r="I1" s="82"/>
      <c r="J1" s="82"/>
      <c r="K1" s="82"/>
      <c r="L1" s="82"/>
      <c r="M1" s="82"/>
      <c r="N1" s="82"/>
      <c r="O1" s="82"/>
      <c r="P1" s="82"/>
      <c r="Q1" s="82"/>
      <c r="R1" s="82"/>
      <c r="S1" s="82"/>
      <c r="T1" s="83" t="s">
        <v>116</v>
      </c>
      <c r="U1" s="84"/>
      <c r="V1" s="84"/>
      <c r="W1" s="84"/>
      <c r="X1" s="84"/>
      <c r="Y1" s="84"/>
      <c r="Z1" s="84"/>
      <c r="AA1" s="84"/>
      <c r="AB1" s="84"/>
      <c r="AC1" s="84"/>
      <c r="AD1" s="84"/>
      <c r="AE1" s="84"/>
      <c r="AF1" s="84"/>
      <c r="AG1" s="84"/>
      <c r="AH1" s="84"/>
      <c r="AI1" s="84"/>
      <c r="AJ1" s="84"/>
    </row>
    <row r="2" spans="1:36" ht="18" customHeight="1" x14ac:dyDescent="0.2">
      <c r="A2" s="82"/>
      <c r="B2" s="82"/>
      <c r="C2" s="82"/>
      <c r="D2" s="82"/>
      <c r="E2" s="82"/>
      <c r="F2" s="82"/>
      <c r="G2" s="82"/>
      <c r="H2" s="82"/>
      <c r="I2" s="82"/>
      <c r="J2" s="82"/>
      <c r="K2" s="82"/>
      <c r="L2" s="82"/>
      <c r="M2" s="82"/>
      <c r="N2" s="82"/>
      <c r="O2" s="82"/>
      <c r="P2" s="82"/>
      <c r="Q2" s="82"/>
      <c r="R2" s="82"/>
      <c r="S2" s="82"/>
      <c r="T2" s="85" t="s">
        <v>124</v>
      </c>
      <c r="U2" s="84"/>
      <c r="V2" s="84"/>
      <c r="W2" s="84"/>
      <c r="X2" s="84"/>
      <c r="Y2" s="84"/>
      <c r="Z2" s="84"/>
      <c r="AA2" s="84"/>
      <c r="AB2" s="84"/>
      <c r="AC2" s="84"/>
      <c r="AD2" s="84"/>
      <c r="AE2" s="84"/>
      <c r="AF2" s="84"/>
      <c r="AG2" s="84"/>
      <c r="AH2" s="84"/>
      <c r="AI2" s="84"/>
      <c r="AJ2" s="84"/>
    </row>
    <row r="3" spans="1:36" ht="3.75" customHeight="1" thickBot="1" x14ac:dyDescent="0.2">
      <c r="A3" s="86"/>
      <c r="B3" s="86"/>
      <c r="C3" s="86"/>
      <c r="D3" s="86"/>
      <c r="E3" s="86"/>
      <c r="F3" s="86"/>
      <c r="G3" s="86"/>
      <c r="H3" s="86"/>
      <c r="I3" s="86"/>
      <c r="J3" s="86"/>
      <c r="K3" s="86"/>
      <c r="L3" s="86"/>
      <c r="M3" s="86"/>
      <c r="N3" s="86"/>
      <c r="O3" s="86"/>
      <c r="P3" s="86"/>
      <c r="Q3" s="86"/>
      <c r="R3" s="86"/>
      <c r="S3" s="86"/>
      <c r="T3" s="86"/>
      <c r="U3" s="84"/>
      <c r="V3" s="84"/>
      <c r="W3" s="84"/>
      <c r="X3" s="84"/>
      <c r="Y3" s="84"/>
      <c r="Z3" s="84"/>
      <c r="AA3" s="84"/>
      <c r="AB3" s="84"/>
      <c r="AC3" s="84"/>
      <c r="AD3" s="84"/>
      <c r="AE3" s="84"/>
      <c r="AF3" s="84"/>
      <c r="AG3" s="84"/>
      <c r="AH3" s="84"/>
      <c r="AI3" s="84"/>
      <c r="AJ3" s="84"/>
    </row>
    <row r="4" spans="1:36" x14ac:dyDescent="0.15">
      <c r="A4" s="82"/>
      <c r="B4" s="82"/>
      <c r="C4" s="82"/>
      <c r="D4" s="82"/>
      <c r="E4" s="82"/>
      <c r="F4" s="82"/>
      <c r="G4" s="82"/>
      <c r="H4" s="82"/>
      <c r="I4" s="82"/>
      <c r="J4" s="82"/>
      <c r="K4" s="82"/>
      <c r="L4" s="82"/>
      <c r="M4" s="82"/>
      <c r="N4" s="82"/>
      <c r="O4" s="82"/>
      <c r="P4" s="82"/>
      <c r="Q4" s="82"/>
      <c r="R4" s="82"/>
      <c r="S4" s="82"/>
      <c r="T4" s="82"/>
      <c r="U4" s="84"/>
      <c r="V4" s="84"/>
      <c r="W4" s="84"/>
      <c r="X4" s="84"/>
      <c r="Y4" s="84"/>
      <c r="Z4" s="84"/>
      <c r="AA4" s="84"/>
      <c r="AB4" s="84"/>
      <c r="AC4" s="84"/>
      <c r="AD4" s="84"/>
      <c r="AE4" s="84"/>
      <c r="AF4" s="84"/>
      <c r="AG4" s="84"/>
      <c r="AH4" s="84"/>
      <c r="AI4" s="84"/>
      <c r="AJ4" s="84"/>
    </row>
    <row r="5" spans="1:36" ht="15" x14ac:dyDescent="0.15">
      <c r="A5" s="240"/>
      <c r="B5" s="240"/>
      <c r="C5" s="240"/>
      <c r="D5" s="240"/>
      <c r="E5" s="252" t="s">
        <v>1620</v>
      </c>
      <c r="F5" s="253"/>
      <c r="G5" s="253"/>
      <c r="H5" s="253"/>
      <c r="I5" s="254" t="s">
        <v>1621</v>
      </c>
      <c r="J5" s="255"/>
      <c r="K5" s="255"/>
      <c r="L5" s="255"/>
      <c r="M5" s="240"/>
      <c r="N5" s="240"/>
      <c r="O5" s="240"/>
      <c r="P5" s="240"/>
      <c r="Q5" s="240"/>
      <c r="R5" s="240"/>
      <c r="S5" s="240"/>
      <c r="T5" s="240"/>
      <c r="U5" s="84"/>
      <c r="V5" s="84"/>
      <c r="W5" s="84"/>
      <c r="X5" s="84"/>
      <c r="Y5" s="84"/>
      <c r="Z5" s="84"/>
      <c r="AA5" s="84"/>
      <c r="AB5" s="84"/>
      <c r="AC5" s="84"/>
      <c r="AD5" s="84"/>
      <c r="AE5" s="84"/>
      <c r="AF5" s="84"/>
      <c r="AG5" s="84"/>
      <c r="AH5" s="84"/>
      <c r="AI5" s="84"/>
      <c r="AJ5" s="84"/>
    </row>
    <row r="6" spans="1:36" ht="15" customHeight="1" x14ac:dyDescent="0.15">
      <c r="A6" s="241" t="s">
        <v>1611</v>
      </c>
      <c r="B6" s="240"/>
      <c r="C6" s="240"/>
      <c r="D6" s="240"/>
      <c r="E6" s="256" t="s">
        <v>1547</v>
      </c>
      <c r="F6" s="256"/>
      <c r="G6" s="256" t="s">
        <v>1548</v>
      </c>
      <c r="H6" s="256"/>
      <c r="I6" s="257" t="s">
        <v>1547</v>
      </c>
      <c r="J6" s="257"/>
      <c r="K6" s="257" t="s">
        <v>1548</v>
      </c>
      <c r="L6" s="257"/>
      <c r="M6" s="240"/>
      <c r="N6" s="240"/>
      <c r="O6" s="240"/>
      <c r="P6" s="240"/>
      <c r="Q6" s="240"/>
      <c r="R6" s="240"/>
      <c r="S6" s="240"/>
      <c r="T6" s="240"/>
      <c r="U6" s="84"/>
      <c r="V6" s="84"/>
      <c r="W6" s="84"/>
      <c r="X6" s="84"/>
      <c r="Y6" s="84"/>
      <c r="Z6" s="84"/>
      <c r="AA6" s="84"/>
      <c r="AB6" s="84"/>
      <c r="AC6" s="84"/>
      <c r="AD6" s="84"/>
      <c r="AE6" s="84"/>
      <c r="AF6" s="84"/>
      <c r="AG6" s="84"/>
      <c r="AH6" s="84"/>
      <c r="AI6" s="84"/>
      <c r="AJ6" s="84"/>
    </row>
    <row r="7" spans="1:36" ht="15" customHeight="1" x14ac:dyDescent="0.15">
      <c r="A7" s="258" t="s">
        <v>1612</v>
      </c>
      <c r="B7" s="259"/>
      <c r="C7" s="259"/>
      <c r="D7" s="259"/>
      <c r="E7" s="260">
        <f>SUBTOTAL(9,J20:J440)</f>
        <v>22516200</v>
      </c>
      <c r="F7" s="260"/>
      <c r="G7" s="260">
        <f ca="1">SUBTOTAL(9,AO20:AO440)</f>
        <v>21644806.438719995</v>
      </c>
      <c r="H7" s="260"/>
      <c r="I7" s="261">
        <f>SUBTOTAL(9,Q20:Q440)</f>
        <v>26318130</v>
      </c>
      <c r="J7" s="261"/>
      <c r="K7" s="261">
        <f ca="1">SUBTOTAL(9,AT20:AT440)</f>
        <v>25099641.773277692</v>
      </c>
      <c r="L7" s="261"/>
      <c r="M7" s="240"/>
      <c r="N7" s="240"/>
      <c r="O7" s="262" t="s">
        <v>1622</v>
      </c>
      <c r="P7" s="263">
        <v>0</v>
      </c>
      <c r="Q7" s="240"/>
      <c r="R7" s="240"/>
      <c r="S7" s="240"/>
      <c r="T7" s="240"/>
      <c r="U7" s="84"/>
      <c r="V7" s="84"/>
      <c r="W7" s="84"/>
      <c r="X7" s="84"/>
      <c r="Y7" s="84"/>
      <c r="Z7" s="84"/>
      <c r="AA7" s="84"/>
      <c r="AB7" s="84"/>
      <c r="AC7" s="84"/>
      <c r="AD7" s="84"/>
      <c r="AE7" s="84"/>
      <c r="AF7" s="84"/>
      <c r="AG7" s="84"/>
      <c r="AH7" s="84"/>
      <c r="AI7" s="84"/>
      <c r="AJ7" s="84"/>
    </row>
    <row r="8" spans="1:36" ht="15" customHeight="1" x14ac:dyDescent="0.15">
      <c r="A8" s="264" t="s">
        <v>1613</v>
      </c>
      <c r="B8" s="265"/>
      <c r="C8" s="265"/>
      <c r="D8" s="265"/>
      <c r="E8" s="266">
        <f>SUBTOTAL(9,K20:K440)</f>
        <v>3717000</v>
      </c>
      <c r="F8" s="266"/>
      <c r="G8" s="266">
        <f ca="1">SUBTOTAL(9,AP20:AP440)</f>
        <v>3586855.7918854146</v>
      </c>
      <c r="H8" s="266"/>
      <c r="I8" s="267" t="s">
        <v>1794</v>
      </c>
      <c r="J8" s="267"/>
      <c r="K8" s="267" t="s">
        <v>1794</v>
      </c>
      <c r="L8" s="267"/>
      <c r="M8" s="240"/>
      <c r="N8" s="240"/>
      <c r="O8" s="262"/>
      <c r="P8" s="240"/>
      <c r="Q8" s="240"/>
      <c r="R8" s="240"/>
      <c r="S8" s="240"/>
      <c r="T8" s="240"/>
      <c r="U8" s="84"/>
      <c r="V8" s="84"/>
      <c r="W8" s="84"/>
      <c r="X8" s="84"/>
      <c r="Y8" s="84"/>
      <c r="Z8" s="84"/>
      <c r="AA8" s="84"/>
      <c r="AB8" s="84"/>
      <c r="AC8" s="84"/>
      <c r="AD8" s="84"/>
      <c r="AE8" s="84"/>
      <c r="AF8" s="84"/>
      <c r="AG8" s="84"/>
      <c r="AH8" s="84"/>
      <c r="AI8" s="84"/>
      <c r="AJ8" s="84"/>
    </row>
    <row r="9" spans="1:36" ht="15" customHeight="1" x14ac:dyDescent="0.15">
      <c r="A9" s="264" t="s">
        <v>1614</v>
      </c>
      <c r="B9" s="265"/>
      <c r="C9" s="265"/>
      <c r="D9" s="265"/>
      <c r="E9" s="266">
        <f>SUBTOTAL(9,M20:M440)+SUBTOTAL(9,M470:M574)</f>
        <v>80000</v>
      </c>
      <c r="F9" s="266"/>
      <c r="G9" s="266">
        <f ca="1">SUBTOTAL(9,AR20:AR440)+SUBTOTAL(9,AR470:AR574)</f>
        <v>70574.124950000027</v>
      </c>
      <c r="H9" s="266"/>
      <c r="I9" s="267" t="s">
        <v>1794</v>
      </c>
      <c r="J9" s="267"/>
      <c r="K9" s="267" t="s">
        <v>1794</v>
      </c>
      <c r="L9" s="267"/>
      <c r="M9" s="240"/>
      <c r="N9" s="240"/>
      <c r="O9" s="262" t="s">
        <v>1623</v>
      </c>
      <c r="P9" s="263">
        <v>0</v>
      </c>
      <c r="Q9" s="240"/>
      <c r="R9" s="240"/>
      <c r="S9" s="240"/>
      <c r="T9" s="240"/>
      <c r="U9" s="84"/>
      <c r="V9" s="84"/>
      <c r="W9" s="84"/>
      <c r="X9" s="84"/>
      <c r="Y9" s="84"/>
      <c r="Z9" s="84"/>
      <c r="AA9" s="84"/>
      <c r="AB9" s="84"/>
      <c r="AC9" s="84"/>
      <c r="AD9" s="84"/>
      <c r="AE9" s="84"/>
      <c r="AF9" s="84"/>
      <c r="AG9" s="84"/>
      <c r="AH9" s="84"/>
      <c r="AI9" s="84"/>
      <c r="AJ9" s="84"/>
    </row>
    <row r="10" spans="1:36" ht="15" customHeight="1" x14ac:dyDescent="0.15">
      <c r="A10" s="264" t="s">
        <v>1615</v>
      </c>
      <c r="B10" s="265"/>
      <c r="C10" s="265"/>
      <c r="D10" s="265"/>
      <c r="E10" s="266">
        <f>SUBTOTAL(9,N20:N440)</f>
        <v>6205000</v>
      </c>
      <c r="F10" s="266"/>
      <c r="G10" s="266">
        <f ca="1">SUBTOTAL(9,AS20:AS440)</f>
        <v>5920173.5034720832</v>
      </c>
      <c r="H10" s="266"/>
      <c r="I10" s="267">
        <f>SUBTOTAL(9,R20:R440)</f>
        <v>5091137.5</v>
      </c>
      <c r="J10" s="267"/>
      <c r="K10" s="267">
        <f ca="1">SUBTOTAL(9,AU20:AU440)</f>
        <v>4755806.3030420542</v>
      </c>
      <c r="L10" s="267"/>
      <c r="M10" s="240"/>
      <c r="N10" s="240"/>
      <c r="O10" s="262"/>
      <c r="P10" s="240"/>
      <c r="Q10" s="240"/>
      <c r="R10" s="240"/>
      <c r="S10" s="240"/>
      <c r="T10" s="240"/>
      <c r="U10" s="84"/>
      <c r="V10" s="84"/>
      <c r="W10" s="84"/>
      <c r="X10" s="84"/>
      <c r="Y10" s="84"/>
      <c r="Z10" s="84"/>
      <c r="AA10" s="84"/>
      <c r="AB10" s="84"/>
      <c r="AC10" s="84"/>
      <c r="AD10" s="84"/>
      <c r="AE10" s="84"/>
      <c r="AF10" s="84"/>
      <c r="AG10" s="84"/>
      <c r="AH10" s="84"/>
      <c r="AI10" s="84"/>
      <c r="AJ10" s="84"/>
    </row>
    <row r="11" spans="1:36" ht="15" customHeight="1" x14ac:dyDescent="0.15">
      <c r="A11" s="264" t="s">
        <v>1616</v>
      </c>
      <c r="B11" s="265"/>
      <c r="C11" s="265"/>
      <c r="D11" s="265"/>
      <c r="E11" s="266">
        <f>SUBTOTAL(9,L470:L574)</f>
        <v>861300</v>
      </c>
      <c r="F11" s="266"/>
      <c r="G11" s="266">
        <f ca="1">SUBTOTAL(9,AQ470:AQ574)</f>
        <v>776978.52220179955</v>
      </c>
      <c r="H11" s="266"/>
      <c r="I11" s="267" t="s">
        <v>1794</v>
      </c>
      <c r="J11" s="267"/>
      <c r="K11" s="267" t="s">
        <v>1794</v>
      </c>
      <c r="L11" s="267"/>
      <c r="M11" s="240"/>
      <c r="N11" s="240"/>
      <c r="O11" s="262" t="s">
        <v>1624</v>
      </c>
      <c r="P11" s="263"/>
      <c r="Q11" s="240"/>
      <c r="R11" s="240"/>
      <c r="S11" s="240"/>
      <c r="T11" s="240"/>
      <c r="U11" s="84"/>
      <c r="V11" s="84"/>
      <c r="W11" s="84"/>
      <c r="X11" s="84"/>
      <c r="Y11" s="84"/>
      <c r="Z11" s="84"/>
      <c r="AA11" s="84"/>
      <c r="AB11" s="84"/>
      <c r="AC11" s="84"/>
      <c r="AD11" s="84"/>
      <c r="AE11" s="84"/>
      <c r="AF11" s="84"/>
      <c r="AG11" s="84"/>
      <c r="AH11" s="84"/>
      <c r="AI11" s="84"/>
      <c r="AJ11" s="84"/>
    </row>
    <row r="12" spans="1:36" ht="15" customHeight="1" x14ac:dyDescent="0.15">
      <c r="A12" s="264" t="s">
        <v>1617</v>
      </c>
      <c r="B12" s="265"/>
      <c r="C12" s="265"/>
      <c r="D12" s="265"/>
      <c r="E12" s="266">
        <f>SUBTOTAL(9,K441:K469)</f>
        <v>3540800</v>
      </c>
      <c r="F12" s="266"/>
      <c r="G12" s="266">
        <f ca="1">SUBTOTAL(9,AP441:AP469)</f>
        <v>3540800</v>
      </c>
      <c r="H12" s="266"/>
      <c r="I12" s="267">
        <f>SUBTOTAL(9,Q441:Q469)</f>
        <v>3825000</v>
      </c>
      <c r="J12" s="267"/>
      <c r="K12" s="267">
        <f ca="1">SUBTOTAL(9,AT441:AT469)</f>
        <v>3825000</v>
      </c>
      <c r="L12" s="267"/>
      <c r="M12" s="240"/>
      <c r="N12" s="240"/>
      <c r="O12" s="240"/>
      <c r="P12" s="240"/>
      <c r="Q12" s="240"/>
      <c r="R12" s="240"/>
      <c r="S12" s="240"/>
      <c r="T12" s="240"/>
      <c r="U12" s="84"/>
      <c r="V12" s="84"/>
      <c r="W12" s="84"/>
      <c r="X12" s="84"/>
      <c r="Y12" s="84"/>
      <c r="Z12" s="84"/>
      <c r="AA12" s="84"/>
      <c r="AB12" s="84"/>
      <c r="AC12" s="84"/>
      <c r="AD12" s="84"/>
      <c r="AE12" s="84"/>
      <c r="AF12" s="84"/>
      <c r="AG12" s="84"/>
      <c r="AH12" s="84"/>
      <c r="AI12" s="84"/>
      <c r="AJ12" s="84"/>
    </row>
    <row r="13" spans="1:36" ht="15" customHeight="1" x14ac:dyDescent="0.15">
      <c r="A13" s="264" t="s">
        <v>1533</v>
      </c>
      <c r="B13" s="265"/>
      <c r="C13" s="265"/>
      <c r="D13" s="265"/>
      <c r="E13" s="266">
        <f>SUBTOTAL(9,M441:M469)</f>
        <v>2563900</v>
      </c>
      <c r="F13" s="266"/>
      <c r="G13" s="266">
        <f ca="1">SUBTOTAL(9,AR441:AR469)</f>
        <v>2563900</v>
      </c>
      <c r="H13" s="266"/>
      <c r="I13" s="267" t="s">
        <v>1794</v>
      </c>
      <c r="J13" s="267"/>
      <c r="K13" s="267" t="s">
        <v>1794</v>
      </c>
      <c r="L13" s="267"/>
      <c r="M13" s="240"/>
      <c r="N13" s="240"/>
      <c r="O13" s="240"/>
      <c r="P13" s="240"/>
      <c r="Q13" s="240"/>
      <c r="R13" s="240"/>
      <c r="S13" s="240"/>
      <c r="T13" s="240"/>
      <c r="U13" s="84"/>
      <c r="V13" s="84"/>
      <c r="W13" s="84"/>
      <c r="X13" s="84"/>
      <c r="Y13" s="84"/>
      <c r="Z13" s="84"/>
      <c r="AA13" s="84"/>
      <c r="AB13" s="84"/>
      <c r="AC13" s="84"/>
      <c r="AD13" s="84"/>
      <c r="AE13" s="84"/>
      <c r="AF13" s="84"/>
      <c r="AG13" s="84"/>
      <c r="AH13" s="84"/>
      <c r="AI13" s="84"/>
      <c r="AJ13" s="84"/>
    </row>
    <row r="14" spans="1:36" ht="15" customHeight="1" x14ac:dyDescent="0.15">
      <c r="A14" s="268" t="s">
        <v>1534</v>
      </c>
      <c r="B14" s="269"/>
      <c r="C14" s="269"/>
      <c r="D14" s="269"/>
      <c r="E14" s="270">
        <f>SUBTOTAL(9,N441:N469)</f>
        <v>2432000</v>
      </c>
      <c r="F14" s="270"/>
      <c r="G14" s="270">
        <f ca="1">SUBTOTAL(9,AS441:AS469)</f>
        <v>2432000</v>
      </c>
      <c r="H14" s="270"/>
      <c r="I14" s="271">
        <f>SUBTOTAL(9,R441:R469)</f>
        <v>5610625</v>
      </c>
      <c r="J14" s="271"/>
      <c r="K14" s="271">
        <f ca="1">SUBTOTAL(9,AU441:AU469)</f>
        <v>5610625</v>
      </c>
      <c r="L14" s="271"/>
      <c r="M14" s="240"/>
      <c r="N14" s="240"/>
      <c r="O14" s="240"/>
      <c r="P14" s="240"/>
      <c r="Q14" s="240"/>
      <c r="R14" s="240"/>
      <c r="S14" s="240"/>
      <c r="T14" s="240"/>
      <c r="U14" s="84"/>
      <c r="V14" s="84"/>
      <c r="W14" s="84"/>
      <c r="X14" s="84"/>
      <c r="Y14" s="84"/>
      <c r="Z14" s="84"/>
      <c r="AA14" s="84"/>
      <c r="AB14" s="84"/>
      <c r="AC14" s="84"/>
      <c r="AD14" s="84"/>
      <c r="AE14" s="84"/>
      <c r="AF14" s="84"/>
      <c r="AG14" s="84"/>
      <c r="AH14" s="84"/>
      <c r="AI14" s="84"/>
      <c r="AJ14" s="84"/>
    </row>
    <row r="15" spans="1:36" ht="15" customHeight="1" x14ac:dyDescent="0.15">
      <c r="A15" s="272" t="s">
        <v>1618</v>
      </c>
      <c r="B15" s="273"/>
      <c r="C15" s="273"/>
      <c r="D15" s="273"/>
      <c r="E15" s="274">
        <f>SUM(E7:E14)</f>
        <v>41916200</v>
      </c>
      <c r="F15" s="274"/>
      <c r="G15" s="274">
        <f ca="1">SUM(G7:G14)</f>
        <v>40536088.381229289</v>
      </c>
      <c r="H15" s="274"/>
      <c r="I15" s="275">
        <f>SUM(I7:I14)</f>
        <v>40844892.5</v>
      </c>
      <c r="J15" s="275"/>
      <c r="K15" s="275">
        <f ca="1">SUM(K7:K14)</f>
        <v>39291073.076319747</v>
      </c>
      <c r="L15" s="275"/>
      <c r="M15" s="240"/>
      <c r="N15" s="240"/>
      <c r="O15" s="240"/>
      <c r="P15" s="240"/>
      <c r="Q15" s="240"/>
      <c r="R15" s="240"/>
      <c r="S15" s="240"/>
      <c r="T15" s="240"/>
      <c r="U15" s="84"/>
      <c r="V15" s="84"/>
      <c r="W15" s="84"/>
      <c r="X15" s="84"/>
      <c r="Y15" s="84"/>
      <c r="Z15" s="84"/>
      <c r="AA15" s="84"/>
      <c r="AB15" s="84"/>
      <c r="AC15" s="84"/>
      <c r="AD15" s="84"/>
      <c r="AE15" s="84"/>
      <c r="AF15" s="84"/>
      <c r="AG15" s="84"/>
      <c r="AH15" s="84"/>
      <c r="AI15" s="84"/>
      <c r="AJ15" s="84"/>
    </row>
    <row r="16" spans="1:36" ht="15" customHeight="1" x14ac:dyDescent="0.15">
      <c r="A16" s="234"/>
      <c r="B16" s="240"/>
      <c r="C16" s="240"/>
      <c r="D16" s="240"/>
      <c r="E16" s="240"/>
      <c r="F16" s="240"/>
      <c r="G16" s="240"/>
      <c r="H16" s="240"/>
      <c r="I16" s="240"/>
      <c r="J16" s="240"/>
      <c r="K16" s="240"/>
      <c r="L16" s="240"/>
      <c r="M16" s="240"/>
      <c r="N16" s="240"/>
      <c r="O16" s="240"/>
      <c r="P16" s="240"/>
      <c r="Q16" s="240"/>
      <c r="R16" s="240"/>
      <c r="S16" s="240"/>
      <c r="T16" s="240"/>
      <c r="U16" s="84"/>
      <c r="V16" s="84"/>
      <c r="W16" s="84"/>
      <c r="X16" s="84"/>
      <c r="Y16" s="84"/>
      <c r="Z16" s="84"/>
      <c r="AA16" s="84"/>
      <c r="AB16" s="84"/>
      <c r="AC16" s="84"/>
      <c r="AD16" s="84"/>
      <c r="AE16" s="84"/>
      <c r="AF16" s="84"/>
      <c r="AG16" s="84"/>
      <c r="AH16" s="84"/>
      <c r="AI16" s="84"/>
      <c r="AJ16" s="84"/>
    </row>
    <row r="17" spans="1:48" x14ac:dyDescent="0.15">
      <c r="A17" s="234" t="s">
        <v>1619</v>
      </c>
      <c r="B17" s="240"/>
      <c r="C17" s="240"/>
      <c r="D17" s="240"/>
      <c r="E17" s="240"/>
      <c r="F17" s="240"/>
      <c r="G17" s="240"/>
      <c r="H17" s="240"/>
      <c r="I17" s="240"/>
      <c r="J17" s="240"/>
      <c r="K17" s="240"/>
      <c r="L17" s="240"/>
      <c r="M17" s="240"/>
      <c r="N17" s="240"/>
      <c r="O17" s="240"/>
      <c r="P17" s="240"/>
      <c r="Q17" s="240"/>
      <c r="R17" s="240"/>
      <c r="S17" s="240"/>
      <c r="T17" s="240"/>
      <c r="U17" s="84"/>
      <c r="V17" s="84"/>
      <c r="W17" s="84"/>
      <c r="X17" s="84"/>
      <c r="Y17" s="84"/>
      <c r="Z17" s="84"/>
      <c r="AA17" s="84"/>
      <c r="AB17" s="84"/>
      <c r="AC17" s="84"/>
      <c r="AD17" s="84"/>
      <c r="AE17" s="84"/>
      <c r="AF17" s="84"/>
      <c r="AG17" s="84"/>
      <c r="AH17" s="84"/>
      <c r="AI17" s="84"/>
      <c r="AJ17" s="84"/>
    </row>
    <row r="18" spans="1:48" ht="15" x14ac:dyDescent="0.25">
      <c r="A18" s="212" t="s">
        <v>1</v>
      </c>
      <c r="B18" s="212" t="s">
        <v>1625</v>
      </c>
      <c r="C18" s="213" t="s">
        <v>128</v>
      </c>
      <c r="D18" s="212" t="s">
        <v>1626</v>
      </c>
      <c r="E18" s="212" t="s">
        <v>150</v>
      </c>
      <c r="F18" s="212" t="s">
        <v>1627</v>
      </c>
      <c r="G18" s="212" t="s">
        <v>1628</v>
      </c>
      <c r="H18" s="212" t="s">
        <v>1629</v>
      </c>
      <c r="I18" s="212" t="s">
        <v>1630</v>
      </c>
      <c r="J18" s="276" t="s">
        <v>1631</v>
      </c>
      <c r="K18" s="277"/>
      <c r="L18" s="277"/>
      <c r="M18" s="277"/>
      <c r="N18" s="277"/>
      <c r="O18" s="277"/>
      <c r="P18" s="277"/>
      <c r="Q18" s="278" t="s">
        <v>1621</v>
      </c>
      <c r="R18" s="279"/>
      <c r="S18" s="279"/>
      <c r="T18" s="279"/>
      <c r="U18" s="280" t="s">
        <v>1638</v>
      </c>
      <c r="V18" s="281"/>
      <c r="W18" s="281"/>
      <c r="X18" s="84"/>
      <c r="Y18" s="84"/>
      <c r="Z18" s="84"/>
      <c r="AA18" s="84"/>
      <c r="AB18" s="84"/>
      <c r="AC18" s="84"/>
      <c r="AD18" s="84"/>
      <c r="AE18" s="84"/>
      <c r="AF18" s="84"/>
      <c r="AG18" s="84"/>
      <c r="AH18" s="84"/>
      <c r="AI18" s="281"/>
      <c r="AJ18" s="281"/>
    </row>
    <row r="19" spans="1:48" ht="31.5" x14ac:dyDescent="0.15">
      <c r="A19" s="214"/>
      <c r="B19" s="214"/>
      <c r="C19" s="215"/>
      <c r="D19" s="214"/>
      <c r="E19" s="214"/>
      <c r="F19" s="214"/>
      <c r="G19" s="214"/>
      <c r="H19" s="214"/>
      <c r="I19" s="214"/>
      <c r="J19" s="282" t="s">
        <v>1632</v>
      </c>
      <c r="K19" s="282" t="s">
        <v>1633</v>
      </c>
      <c r="L19" s="282" t="s">
        <v>1634</v>
      </c>
      <c r="M19" s="282" t="s">
        <v>1635</v>
      </c>
      <c r="N19" s="282" t="s">
        <v>1636</v>
      </c>
      <c r="O19" s="282" t="s">
        <v>1637</v>
      </c>
      <c r="P19" s="282" t="s">
        <v>144</v>
      </c>
      <c r="Q19" s="283" t="s">
        <v>1632</v>
      </c>
      <c r="R19" s="283" t="s">
        <v>1636</v>
      </c>
      <c r="S19" s="283" t="s">
        <v>1637</v>
      </c>
      <c r="T19" s="283" t="s">
        <v>144</v>
      </c>
      <c r="U19" s="96" t="s">
        <v>1362</v>
      </c>
      <c r="V19" s="96" t="s">
        <v>1363</v>
      </c>
      <c r="W19" s="96" t="s">
        <v>1364</v>
      </c>
      <c r="X19" s="95" t="s">
        <v>1365</v>
      </c>
      <c r="Y19" s="95" t="s">
        <v>1639</v>
      </c>
      <c r="Z19" s="95" t="s">
        <v>1640</v>
      </c>
      <c r="AA19" s="95" t="s">
        <v>1641</v>
      </c>
      <c r="AB19" s="95" t="s">
        <v>1642</v>
      </c>
      <c r="AC19" s="95" t="s">
        <v>1643</v>
      </c>
      <c r="AD19" s="95" t="s">
        <v>1644</v>
      </c>
      <c r="AE19" s="95" t="s">
        <v>1645</v>
      </c>
      <c r="AF19" s="95" t="s">
        <v>1646</v>
      </c>
      <c r="AG19" s="95" t="s">
        <v>1647</v>
      </c>
      <c r="AH19" s="95" t="s">
        <v>156</v>
      </c>
      <c r="AI19" s="96" t="s">
        <v>151</v>
      </c>
      <c r="AJ19" s="96" t="s">
        <v>1356</v>
      </c>
      <c r="AK19" s="78" t="s">
        <v>1648</v>
      </c>
      <c r="AL19" s="78" t="s">
        <v>1649</v>
      </c>
      <c r="AM19" s="78" t="s">
        <v>1650</v>
      </c>
      <c r="AN19" s="78" t="s">
        <v>1651</v>
      </c>
      <c r="AO19" s="78" t="s">
        <v>1652</v>
      </c>
      <c r="AP19" s="78" t="s">
        <v>1653</v>
      </c>
      <c r="AQ19" s="78" t="s">
        <v>1654</v>
      </c>
      <c r="AR19" s="78" t="s">
        <v>1655</v>
      </c>
      <c r="AS19" s="78" t="s">
        <v>1656</v>
      </c>
      <c r="AT19" s="78" t="s">
        <v>1657</v>
      </c>
      <c r="AU19" s="78" t="s">
        <v>1658</v>
      </c>
      <c r="AV19" s="78" t="s">
        <v>1659</v>
      </c>
    </row>
    <row r="20" spans="1:48" x14ac:dyDescent="0.15">
      <c r="A20" s="97">
        <v>1</v>
      </c>
      <c r="B20" s="97" t="s">
        <v>1660</v>
      </c>
      <c r="C20" s="98" t="s">
        <v>1361</v>
      </c>
      <c r="D20" s="97" t="s">
        <v>159</v>
      </c>
      <c r="E20" s="104">
        <v>399549</v>
      </c>
      <c r="F20" s="97" t="s">
        <v>966</v>
      </c>
      <c r="G20" s="97" t="s">
        <v>1391</v>
      </c>
      <c r="H20" s="97" t="s">
        <v>1391</v>
      </c>
      <c r="I20" s="101">
        <v>1</v>
      </c>
      <c r="J20" s="284">
        <v>0</v>
      </c>
      <c r="K20" s="284">
        <v>0</v>
      </c>
      <c r="L20" s="284"/>
      <c r="M20" s="284">
        <v>0</v>
      </c>
      <c r="N20" s="284">
        <v>30800</v>
      </c>
      <c r="O20" s="284">
        <v>30800</v>
      </c>
      <c r="P20" s="284">
        <f t="shared" ref="P20:P83" ca="1" si="0">SUM(AO20:AS20)</f>
        <v>30800</v>
      </c>
      <c r="Q20" s="285">
        <v>0</v>
      </c>
      <c r="R20" s="285">
        <v>27250</v>
      </c>
      <c r="S20" s="285">
        <v>27250</v>
      </c>
      <c r="T20" s="286">
        <f t="shared" ref="T20:T83" ca="1" si="1">SUM(AT20:AU20)</f>
        <v>27250</v>
      </c>
      <c r="U20" s="109"/>
      <c r="V20" s="109" t="s">
        <v>1366</v>
      </c>
      <c r="W20" s="109" t="s">
        <v>1368</v>
      </c>
      <c r="X20" s="108" t="s">
        <v>1367</v>
      </c>
      <c r="Y20" s="108" t="s">
        <v>1003</v>
      </c>
      <c r="Z20" s="287"/>
      <c r="AA20" s="107" t="str">
        <f t="shared" ref="AA20:AA83" ca="1" si="2">IF(OR($P$11="",AK20="Complete",ISNUMBER($P$11)=FALSE),AK20,IF(YEAR(AK20)&gt;YEAR(NOW())+$P$11,DATE(YEAR(NOW())+$P$11,12,31),AK20))</f>
        <v>Complete</v>
      </c>
      <c r="AB20" s="108"/>
      <c r="AC20" s="108" t="s">
        <v>1668</v>
      </c>
      <c r="AD20" s="108">
        <v>2008</v>
      </c>
      <c r="AE20" s="110">
        <v>839</v>
      </c>
      <c r="AF20" s="110">
        <v>839</v>
      </c>
      <c r="AG20" s="108" t="s">
        <v>1663</v>
      </c>
      <c r="AH20" s="110"/>
      <c r="AI20" s="109" t="s">
        <v>991</v>
      </c>
      <c r="AJ20" s="109"/>
      <c r="AK20" s="78" t="s">
        <v>990</v>
      </c>
      <c r="AN20" s="78">
        <v>2027</v>
      </c>
      <c r="AO20" s="251">
        <f ca="1">IF(J20=0,0,J20*AV20/100/IF(OR($P$7="",ISNUMBER($P$7)=FALSE),1,((1+$P$7/100)^(IF(OR($P$11="",ISNUMBER($P$11)=FALSE),AL20,IF(YEAR(NOW())+$P$11&lt;AL20,YEAR(NOW())+$P$11,AL20))-YEAR(NOW()))))*IF(OR($P$9="",ISNUMBER($P$9)=FALSE),1,((1+$P$9/100)^(IF(OR($P$11="",ISNUMBER($P$11)=FALSE),AL20,IF(YEAR(NOW())+$P$11&lt;AL20,YEAR(NOW())+$P$11,AL20))-YEAR(NOW())))))</f>
        <v>0</v>
      </c>
      <c r="AP20" s="251">
        <f ca="1">IF(K20=0,0,K20*AV20/100/IF(OR($P$7="",ISNUMBER($P$7)=FALSE),1,((1+$P$7/100)^(IF(OR($P$11="",ISNUMBER($P$11)=FALSE),AM20,IF(YEAR(NOW())+$P$11+1&lt;AM20,YEAR(NOW())+$P$11+1,AM20))-YEAR(NOW()))))*IF(OR($P$9="",ISNUMBER($P$9)=FALSE),1,((1+$P$9/100)^(IF(OR($P$11="",ISNUMBER($P$11)=FALSE),AM20,IF(YEAR(NOW())+$P$11+1&lt;AM20,YEAR(NOW())+$P$11+1,AM20))-YEAR(NOW())))))</f>
        <v>0</v>
      </c>
      <c r="AQ20" s="251"/>
      <c r="AR20" s="251">
        <f ca="1">IF(M20="$0 (pad)",0,IF(M20=0,0,M20*AV20/100/IF(OR($P$7="",ISNUMBER($P$7)=FALSE),1,((1+$P$7/100)^(IF(OR($P$11="",ISNUMBER($P$11)=FALSE),AN20,IF(YEAR(NOW())+$P$11+10&lt;AN20,YEAR(NOW())+$P$11+10,AN20))-YEAR(NOW()))))*IF(OR($P$9="",ISNUMBER($P$9)=FALSE),1,((1+$P$9/100)^(IF(OR($P$11="",ISNUMBER($P$11)=FALSE),AN20,IF(YEAR(NOW())+$P$11+10&lt;AN20,YEAR(NOW())+$P$11+10,AN20))-YEAR(NOW()))))))</f>
        <v>0</v>
      </c>
      <c r="AS20" s="251">
        <f ca="1">IF(N20="$0 (pad)",0,IF(N20=0,0,N20*AV20/100/IF(OR($P$7="",ISNUMBER($P$7)=FALSE),1,((1+$P$7/100)^(IF(OR($P$11="",ISNUMBER($P$11)=FALSE),AN20,IF(YEAR(NOW())+$P$11+10&lt;AN20,YEAR(NOW())+$P$11+10,AN20))-YEAR(NOW()))))*IF(OR($P$9="",ISNUMBER($P$9)=FALSE),1,((1+$P$9/100)^(IF(OR($P$11="",ISNUMBER($P$11)=FALSE),AN20,IF(YEAR(NOW())+$P$11+10&lt;AN20,YEAR(NOW())+$P$11+10,AN20))-YEAR(NOW()))))))</f>
        <v>30800</v>
      </c>
      <c r="AT20" s="251">
        <f ca="1">IF(Q20=0,0,Q20*AV20/100/IF(OR($P$7="",ISNUMBER($P$7)=FALSE),1,((1+$P$7/100)^(IF(OR($P$11="",ISNUMBER($P$11)=FALSE),AL20,IF(YEAR(NOW())+$P$11&lt;AL20,YEAR(NOW())+$P$11,AL20))-YEAR(NOW()))))*IF(OR($P$9="",ISNUMBER($P$9)=FALSE),1,((1+$P$9/100)^(IF(OR($P$11="",ISNUMBER($P$11)=FALSE),AL20,IF(YEAR(NOW())+$P$11&lt;AL20,YEAR(NOW())+$P$11,AL20))-YEAR(NOW())))))</f>
        <v>0</v>
      </c>
      <c r="AU20" s="251">
        <f ca="1">IF(R20=0,0,R20*AV20/100/IF(OR($P$7="",ISNUMBER($P$7)=FALSE),1,((1+$P$7/100)^(IF(OR($P$11="",ISNUMBER($P$11)=FALSE),IF(AN20="",YEAR(NOW())+5,AN20),IF(YEAR(NOW())+$P$11+10&lt;IF(AN20="",YEAR(NOW())+5,AN20),YEAR(NOW())+$P$11+10,IF(AN20="",YEAR(NOW())+5,AN20)))-YEAR(NOW()))))*IF(OR($P$9="",ISNUMBER($P$9)=FALSE),1,((1+$P$9/100)^(IF(OR($P$11="",ISNUMBER($P$11)=FALSE),IF(AN20="",YEAR(NOW())+5,AN20),IF(YEAR(NOW())+$P$11+10&lt;IF(AN20="",YEAR(NOW())+5,AN20),YEAR(NOW())+$P$11+10,IF(AN20="",YEAR(NOW())+5,AN20)))-YEAR(NOW())))))</f>
        <v>27250</v>
      </c>
      <c r="AV20" s="78">
        <v>100</v>
      </c>
    </row>
    <row r="21" spans="1:48" x14ac:dyDescent="0.15">
      <c r="A21" s="112">
        <v>2</v>
      </c>
      <c r="B21" s="112" t="s">
        <v>1660</v>
      </c>
      <c r="C21" s="113" t="s">
        <v>1361</v>
      </c>
      <c r="D21" s="112" t="s">
        <v>160</v>
      </c>
      <c r="E21" s="119">
        <v>437052</v>
      </c>
      <c r="F21" s="112" t="s">
        <v>966</v>
      </c>
      <c r="G21" s="112" t="s">
        <v>1391</v>
      </c>
      <c r="H21" s="112" t="s">
        <v>1391</v>
      </c>
      <c r="I21" s="116">
        <v>1</v>
      </c>
      <c r="J21" s="288">
        <v>0</v>
      </c>
      <c r="K21" s="288">
        <v>0</v>
      </c>
      <c r="L21" s="288"/>
      <c r="M21" s="288" t="s">
        <v>989</v>
      </c>
      <c r="N21" s="288" t="s">
        <v>989</v>
      </c>
      <c r="O21" s="288">
        <v>0</v>
      </c>
      <c r="P21" s="288">
        <f t="shared" ca="1" si="0"/>
        <v>0</v>
      </c>
      <c r="Q21" s="289">
        <v>0</v>
      </c>
      <c r="R21" s="289">
        <v>23875</v>
      </c>
      <c r="S21" s="289">
        <v>23875</v>
      </c>
      <c r="T21" s="290">
        <f t="shared" ca="1" si="1"/>
        <v>23875</v>
      </c>
      <c r="U21" s="109"/>
      <c r="V21" s="109" t="s">
        <v>1366</v>
      </c>
      <c r="W21" s="109" t="s">
        <v>1369</v>
      </c>
      <c r="X21" s="108" t="s">
        <v>1367</v>
      </c>
      <c r="Y21" s="108" t="s">
        <v>1004</v>
      </c>
      <c r="Z21" s="287"/>
      <c r="AA21" s="107" t="str">
        <f t="shared" ca="1" si="2"/>
        <v>Complete</v>
      </c>
      <c r="AB21" s="108"/>
      <c r="AC21" s="108" t="s">
        <v>1669</v>
      </c>
      <c r="AD21" s="108">
        <v>2011</v>
      </c>
      <c r="AE21" s="110">
        <v>742</v>
      </c>
      <c r="AF21" s="110">
        <v>733.71</v>
      </c>
      <c r="AG21" s="108" t="s">
        <v>1664</v>
      </c>
      <c r="AH21" s="110"/>
      <c r="AI21" s="109" t="s">
        <v>991</v>
      </c>
      <c r="AJ21" s="109"/>
      <c r="AK21" s="78" t="s">
        <v>990</v>
      </c>
      <c r="AO21" s="251">
        <f ca="1">IF(J21=0,0,J21*AV21/100/IF(OR($P$7="",ISNUMBER($P$7)=FALSE),1,((1+$P$7/100)^(IF(OR($P$11="",ISNUMBER($P$11)=FALSE),AL21,IF(YEAR(NOW())+$P$11&lt;AL21,YEAR(NOW())+$P$11,AL21))-YEAR(NOW()))))*IF(OR($P$9="",ISNUMBER($P$9)=FALSE),1,((1+$P$9/100)^(IF(OR($P$11="",ISNUMBER($P$11)=FALSE),AL21,IF(YEAR(NOW())+$P$11&lt;AL21,YEAR(NOW())+$P$11,AL21))-YEAR(NOW())))))</f>
        <v>0</v>
      </c>
      <c r="AP21" s="251">
        <f ca="1">IF(K21=0,0,K21*AV21/100/IF(OR($P$7="",ISNUMBER($P$7)=FALSE),1,((1+$P$7/100)^(IF(OR($P$11="",ISNUMBER($P$11)=FALSE),AM21,IF(YEAR(NOW())+$P$11+1&lt;AM21,YEAR(NOW())+$P$11+1,AM21))-YEAR(NOW()))))*IF(OR($P$9="",ISNUMBER($P$9)=FALSE),1,((1+$P$9/100)^(IF(OR($P$11="",ISNUMBER($P$11)=FALSE),AM21,IF(YEAR(NOW())+$P$11+1&lt;AM21,YEAR(NOW())+$P$11+1,AM21))-YEAR(NOW())))))</f>
        <v>0</v>
      </c>
      <c r="AQ21" s="251"/>
      <c r="AR21" s="251">
        <f ca="1">IF(M21="$0 (pad)",0,IF(M21=0,0,M21*AV21/100/IF(OR($P$7="",ISNUMBER($P$7)=FALSE),1,((1+$P$7/100)^(IF(OR($P$11="",ISNUMBER($P$11)=FALSE),AN21,IF(YEAR(NOW())+$P$11+10&lt;AN21,YEAR(NOW())+$P$11+10,AN21))-YEAR(NOW()))))*IF(OR($P$9="",ISNUMBER($P$9)=FALSE),1,((1+$P$9/100)^(IF(OR($P$11="",ISNUMBER($P$11)=FALSE),AN21,IF(YEAR(NOW())+$P$11+10&lt;AN21,YEAR(NOW())+$P$11+10,AN21))-YEAR(NOW()))))))</f>
        <v>0</v>
      </c>
      <c r="AS21" s="251">
        <f ca="1">IF(N21="$0 (pad)",0,IF(N21=0,0,N21*AV21/100/IF(OR($P$7="",ISNUMBER($P$7)=FALSE),1,((1+$P$7/100)^(IF(OR($P$11="",ISNUMBER($P$11)=FALSE),AN21,IF(YEAR(NOW())+$P$11+10&lt;AN21,YEAR(NOW())+$P$11+10,AN21))-YEAR(NOW()))))*IF(OR($P$9="",ISNUMBER($P$9)=FALSE),1,((1+$P$9/100)^(IF(OR($P$11="",ISNUMBER($P$11)=FALSE),AN21,IF(YEAR(NOW())+$P$11+10&lt;AN21,YEAR(NOW())+$P$11+10,AN21))-YEAR(NOW()))))))</f>
        <v>0</v>
      </c>
      <c r="AT21" s="251">
        <f ca="1">IF(Q21=0,0,Q21*AV21/100/IF(OR($P$7="",ISNUMBER($P$7)=FALSE),1,((1+$P$7/100)^(IF(OR($P$11="",ISNUMBER($P$11)=FALSE),AL21,IF(YEAR(NOW())+$P$11&lt;AL21,YEAR(NOW())+$P$11,AL21))-YEAR(NOW()))))*IF(OR($P$9="",ISNUMBER($P$9)=FALSE),1,((1+$P$9/100)^(IF(OR($P$11="",ISNUMBER($P$11)=FALSE),AL21,IF(YEAR(NOW())+$P$11&lt;AL21,YEAR(NOW())+$P$11,AL21))-YEAR(NOW())))))</f>
        <v>0</v>
      </c>
      <c r="AU21" s="251">
        <f ca="1">IF(R21=0,0,R21*AV21/100/IF(OR($P$7="",ISNUMBER($P$7)=FALSE),1,((1+$P$7/100)^(IF(OR($P$11="",ISNUMBER($P$11)=FALSE),IF(AN21="",YEAR(NOW())+5,AN21),IF(YEAR(NOW())+$P$11+10&lt;IF(AN21="",YEAR(NOW())+5,AN21),YEAR(NOW())+$P$11+10,IF(AN21="",YEAR(NOW())+5,AN21)))-YEAR(NOW()))))*IF(OR($P$9="",ISNUMBER($P$9)=FALSE),1,((1+$P$9/100)^(IF(OR($P$11="",ISNUMBER($P$11)=FALSE),IF(AN21="",YEAR(NOW())+5,AN21),IF(YEAR(NOW())+$P$11+10&lt;IF(AN21="",YEAR(NOW())+5,AN21),YEAR(NOW())+$P$11+10,IF(AN21="",YEAR(NOW())+5,AN21)))-YEAR(NOW())))))</f>
        <v>23875</v>
      </c>
      <c r="AV21" s="78">
        <v>100</v>
      </c>
    </row>
    <row r="22" spans="1:48" x14ac:dyDescent="0.15">
      <c r="A22" s="112">
        <v>3</v>
      </c>
      <c r="B22" s="112" t="s">
        <v>1660</v>
      </c>
      <c r="C22" s="113" t="s">
        <v>1361</v>
      </c>
      <c r="D22" s="112" t="s">
        <v>161</v>
      </c>
      <c r="E22" s="119">
        <v>67504</v>
      </c>
      <c r="F22" s="112" t="s">
        <v>966</v>
      </c>
      <c r="G22" s="112" t="s">
        <v>1661</v>
      </c>
      <c r="H22" s="112" t="s">
        <v>1661</v>
      </c>
      <c r="I22" s="116">
        <v>1</v>
      </c>
      <c r="J22" s="288">
        <v>34800</v>
      </c>
      <c r="K22" s="288">
        <v>14500</v>
      </c>
      <c r="L22" s="288"/>
      <c r="M22" s="288">
        <v>0</v>
      </c>
      <c r="N22" s="288">
        <v>37500</v>
      </c>
      <c r="O22" s="288">
        <v>86800</v>
      </c>
      <c r="P22" s="288">
        <f t="shared" ca="1" si="0"/>
        <v>86800</v>
      </c>
      <c r="Q22" s="289">
        <v>30665</v>
      </c>
      <c r="R22" s="289">
        <v>23875</v>
      </c>
      <c r="S22" s="289">
        <v>54540</v>
      </c>
      <c r="T22" s="290">
        <f t="shared" ca="1" si="1"/>
        <v>54540</v>
      </c>
      <c r="U22" s="109"/>
      <c r="V22" s="109" t="s">
        <v>1366</v>
      </c>
      <c r="W22" s="109" t="s">
        <v>1369</v>
      </c>
      <c r="X22" s="108" t="s">
        <v>1367</v>
      </c>
      <c r="Y22" s="108" t="s">
        <v>1005</v>
      </c>
      <c r="Z22" s="287">
        <v>44834</v>
      </c>
      <c r="AA22" s="107">
        <f t="shared" ca="1" si="2"/>
        <v>49217</v>
      </c>
      <c r="AB22" s="108" t="s">
        <v>1670</v>
      </c>
      <c r="AC22" s="108" t="s">
        <v>1669</v>
      </c>
      <c r="AD22" s="108">
        <v>1978</v>
      </c>
      <c r="AE22" s="110">
        <v>947.9</v>
      </c>
      <c r="AF22" s="110">
        <v>947.9</v>
      </c>
      <c r="AG22" s="108" t="s">
        <v>1665</v>
      </c>
      <c r="AH22" s="110"/>
      <c r="AI22" s="109" t="s">
        <v>991</v>
      </c>
      <c r="AJ22" s="109"/>
      <c r="AK22" s="80">
        <v>49217</v>
      </c>
      <c r="AL22" s="78">
        <v>2034</v>
      </c>
      <c r="AM22" s="78">
        <v>2035</v>
      </c>
      <c r="AN22" s="78">
        <v>2044</v>
      </c>
      <c r="AO22" s="251">
        <f ca="1">IF(J22=0,0,J22*AV22/100/IF(OR($P$7="",ISNUMBER($P$7)=FALSE),1,((1+$P$7/100)^(IF(OR($P$11="",ISNUMBER($P$11)=FALSE),AL22,IF(YEAR(NOW())+$P$11&lt;AL22,YEAR(NOW())+$P$11,AL22))-YEAR(NOW()))))*IF(OR($P$9="",ISNUMBER($P$9)=FALSE),1,((1+$P$9/100)^(IF(OR($P$11="",ISNUMBER($P$11)=FALSE),AL22,IF(YEAR(NOW())+$P$11&lt;AL22,YEAR(NOW())+$P$11,AL22))-YEAR(NOW())))))</f>
        <v>34800</v>
      </c>
      <c r="AP22" s="251">
        <f ca="1">IF(K22=0,0,K22*AV22/100/IF(OR($P$7="",ISNUMBER($P$7)=FALSE),1,((1+$P$7/100)^(IF(OR($P$11="",ISNUMBER($P$11)=FALSE),AM22,IF(YEAR(NOW())+$P$11+1&lt;AM22,YEAR(NOW())+$P$11+1,AM22))-YEAR(NOW()))))*IF(OR($P$9="",ISNUMBER($P$9)=FALSE),1,((1+$P$9/100)^(IF(OR($P$11="",ISNUMBER($P$11)=FALSE),AM22,IF(YEAR(NOW())+$P$11+1&lt;AM22,YEAR(NOW())+$P$11+1,AM22))-YEAR(NOW())))))</f>
        <v>14500</v>
      </c>
      <c r="AQ22" s="251"/>
      <c r="AR22" s="251">
        <f ca="1">IF(M22="$0 (pad)",0,IF(M22=0,0,M22*AV22/100/IF(OR($P$7="",ISNUMBER($P$7)=FALSE),1,((1+$P$7/100)^(IF(OR($P$11="",ISNUMBER($P$11)=FALSE),AN22,IF(YEAR(NOW())+$P$11+10&lt;AN22,YEAR(NOW())+$P$11+10,AN22))-YEAR(NOW()))))*IF(OR($P$9="",ISNUMBER($P$9)=FALSE),1,((1+$P$9/100)^(IF(OR($P$11="",ISNUMBER($P$11)=FALSE),AN22,IF(YEAR(NOW())+$P$11+10&lt;AN22,YEAR(NOW())+$P$11+10,AN22))-YEAR(NOW()))))))</f>
        <v>0</v>
      </c>
      <c r="AS22" s="251">
        <f ca="1">IF(N22="$0 (pad)",0,IF(N22=0,0,N22*AV22/100/IF(OR($P$7="",ISNUMBER($P$7)=FALSE),1,((1+$P$7/100)^(IF(OR($P$11="",ISNUMBER($P$11)=FALSE),AN22,IF(YEAR(NOW())+$P$11+10&lt;AN22,YEAR(NOW())+$P$11+10,AN22))-YEAR(NOW()))))*IF(OR($P$9="",ISNUMBER($P$9)=FALSE),1,((1+$P$9/100)^(IF(OR($P$11="",ISNUMBER($P$11)=FALSE),AN22,IF(YEAR(NOW())+$P$11+10&lt;AN22,YEAR(NOW())+$P$11+10,AN22))-YEAR(NOW()))))))</f>
        <v>37500</v>
      </c>
      <c r="AT22" s="251">
        <f ca="1">IF(Q22=0,0,Q22*AV22/100/IF(OR($P$7="",ISNUMBER($P$7)=FALSE),1,((1+$P$7/100)^(IF(OR($P$11="",ISNUMBER($P$11)=FALSE),AL22,IF(YEAR(NOW())+$P$11&lt;AL22,YEAR(NOW())+$P$11,AL22))-YEAR(NOW()))))*IF(OR($P$9="",ISNUMBER($P$9)=FALSE),1,((1+$P$9/100)^(IF(OR($P$11="",ISNUMBER($P$11)=FALSE),AL22,IF(YEAR(NOW())+$P$11&lt;AL22,YEAR(NOW())+$P$11,AL22))-YEAR(NOW())))))</f>
        <v>30665</v>
      </c>
      <c r="AU22" s="251">
        <f ca="1">IF(R22=0,0,R22*AV22/100/IF(OR($P$7="",ISNUMBER($P$7)=FALSE),1,((1+$P$7/100)^(IF(OR($P$11="",ISNUMBER($P$11)=FALSE),IF(AN22="",YEAR(NOW())+5,AN22),IF(YEAR(NOW())+$P$11+10&lt;IF(AN22="",YEAR(NOW())+5,AN22),YEAR(NOW())+$P$11+10,IF(AN22="",YEAR(NOW())+5,AN22)))-YEAR(NOW()))))*IF(OR($P$9="",ISNUMBER($P$9)=FALSE),1,((1+$P$9/100)^(IF(OR($P$11="",ISNUMBER($P$11)=FALSE),IF(AN22="",YEAR(NOW())+5,AN22),IF(YEAR(NOW())+$P$11+10&lt;IF(AN22="",YEAR(NOW())+5,AN22),YEAR(NOW())+$P$11+10,IF(AN22="",YEAR(NOW())+5,AN22)))-YEAR(NOW())))))</f>
        <v>23875</v>
      </c>
      <c r="AV22" s="78">
        <v>100</v>
      </c>
    </row>
    <row r="23" spans="1:48" x14ac:dyDescent="0.15">
      <c r="A23" s="112">
        <v>4</v>
      </c>
      <c r="B23" s="112" t="s">
        <v>1660</v>
      </c>
      <c r="C23" s="113" t="s">
        <v>1361</v>
      </c>
      <c r="D23" s="112" t="s">
        <v>162</v>
      </c>
      <c r="E23" s="119">
        <v>207645</v>
      </c>
      <c r="F23" s="112" t="s">
        <v>966</v>
      </c>
      <c r="G23" s="112" t="s">
        <v>1661</v>
      </c>
      <c r="H23" s="112" t="s">
        <v>1661</v>
      </c>
      <c r="I23" s="116">
        <v>1</v>
      </c>
      <c r="J23" s="288">
        <v>20900</v>
      </c>
      <c r="K23" s="288">
        <v>14500</v>
      </c>
      <c r="L23" s="288"/>
      <c r="M23" s="288">
        <v>0</v>
      </c>
      <c r="N23" s="288">
        <v>30800</v>
      </c>
      <c r="O23" s="288">
        <v>66200</v>
      </c>
      <c r="P23" s="288">
        <f t="shared" ca="1" si="0"/>
        <v>66200</v>
      </c>
      <c r="Q23" s="289">
        <v>30665</v>
      </c>
      <c r="R23" s="289">
        <v>23875</v>
      </c>
      <c r="S23" s="289">
        <v>54540</v>
      </c>
      <c r="T23" s="290">
        <f t="shared" ca="1" si="1"/>
        <v>54540</v>
      </c>
      <c r="U23" s="109"/>
      <c r="V23" s="109" t="s">
        <v>1366</v>
      </c>
      <c r="W23" s="109" t="s">
        <v>1369</v>
      </c>
      <c r="X23" s="108" t="s">
        <v>1367</v>
      </c>
      <c r="Y23" s="108" t="s">
        <v>1006</v>
      </c>
      <c r="Z23" s="287">
        <v>40633</v>
      </c>
      <c r="AA23" s="107">
        <f t="shared" ca="1" si="2"/>
        <v>46752</v>
      </c>
      <c r="AB23" s="108" t="s">
        <v>1670</v>
      </c>
      <c r="AC23" s="108" t="s">
        <v>1669</v>
      </c>
      <c r="AD23" s="108">
        <v>1997</v>
      </c>
      <c r="AE23" s="110">
        <v>976</v>
      </c>
      <c r="AF23" s="110">
        <v>976</v>
      </c>
      <c r="AG23" s="108" t="s">
        <v>1665</v>
      </c>
      <c r="AH23" s="110"/>
      <c r="AI23" s="109" t="s">
        <v>991</v>
      </c>
      <c r="AJ23" s="109"/>
      <c r="AK23" s="80">
        <v>46752</v>
      </c>
      <c r="AL23" s="78">
        <v>2027</v>
      </c>
      <c r="AM23" s="78">
        <v>2028</v>
      </c>
      <c r="AN23" s="78">
        <v>2037</v>
      </c>
      <c r="AO23" s="251">
        <f ca="1">IF(J23=0,0,J23*AV23/100/IF(OR($P$7="",ISNUMBER($P$7)=FALSE),1,((1+$P$7/100)^(IF(OR($P$11="",ISNUMBER($P$11)=FALSE),AL23,IF(YEAR(NOW())+$P$11&lt;AL23,YEAR(NOW())+$P$11,AL23))-YEAR(NOW()))))*IF(OR($P$9="",ISNUMBER($P$9)=FALSE),1,((1+$P$9/100)^(IF(OR($P$11="",ISNUMBER($P$11)=FALSE),AL23,IF(YEAR(NOW())+$P$11&lt;AL23,YEAR(NOW())+$P$11,AL23))-YEAR(NOW())))))</f>
        <v>20900</v>
      </c>
      <c r="AP23" s="251">
        <f ca="1">IF(K23=0,0,K23*AV23/100/IF(OR($P$7="",ISNUMBER($P$7)=FALSE),1,((1+$P$7/100)^(IF(OR($P$11="",ISNUMBER($P$11)=FALSE),AM23,IF(YEAR(NOW())+$P$11+1&lt;AM23,YEAR(NOW())+$P$11+1,AM23))-YEAR(NOW()))))*IF(OR($P$9="",ISNUMBER($P$9)=FALSE),1,((1+$P$9/100)^(IF(OR($P$11="",ISNUMBER($P$11)=FALSE),AM23,IF(YEAR(NOW())+$P$11+1&lt;AM23,YEAR(NOW())+$P$11+1,AM23))-YEAR(NOW())))))</f>
        <v>14500</v>
      </c>
      <c r="AQ23" s="251"/>
      <c r="AR23" s="251">
        <f ca="1">IF(M23="$0 (pad)",0,IF(M23=0,0,M23*AV23/100/IF(OR($P$7="",ISNUMBER($P$7)=FALSE),1,((1+$P$7/100)^(IF(OR($P$11="",ISNUMBER($P$11)=FALSE),AN23,IF(YEAR(NOW())+$P$11+10&lt;AN23,YEAR(NOW())+$P$11+10,AN23))-YEAR(NOW()))))*IF(OR($P$9="",ISNUMBER($P$9)=FALSE),1,((1+$P$9/100)^(IF(OR($P$11="",ISNUMBER($P$11)=FALSE),AN23,IF(YEAR(NOW())+$P$11+10&lt;AN23,YEAR(NOW())+$P$11+10,AN23))-YEAR(NOW()))))))</f>
        <v>0</v>
      </c>
      <c r="AS23" s="251">
        <f ca="1">IF(N23="$0 (pad)",0,IF(N23=0,0,N23*AV23/100/IF(OR($P$7="",ISNUMBER($P$7)=FALSE),1,((1+$P$7/100)^(IF(OR($P$11="",ISNUMBER($P$11)=FALSE),AN23,IF(YEAR(NOW())+$P$11+10&lt;AN23,YEAR(NOW())+$P$11+10,AN23))-YEAR(NOW()))))*IF(OR($P$9="",ISNUMBER($P$9)=FALSE),1,((1+$P$9/100)^(IF(OR($P$11="",ISNUMBER($P$11)=FALSE),AN23,IF(YEAR(NOW())+$P$11+10&lt;AN23,YEAR(NOW())+$P$11+10,AN23))-YEAR(NOW()))))))</f>
        <v>30800</v>
      </c>
      <c r="AT23" s="251">
        <f ca="1">IF(Q23=0,0,Q23*AV23/100/IF(OR($P$7="",ISNUMBER($P$7)=FALSE),1,((1+$P$7/100)^(IF(OR($P$11="",ISNUMBER($P$11)=FALSE),AL23,IF(YEAR(NOW())+$P$11&lt;AL23,YEAR(NOW())+$P$11,AL23))-YEAR(NOW()))))*IF(OR($P$9="",ISNUMBER($P$9)=FALSE),1,((1+$P$9/100)^(IF(OR($P$11="",ISNUMBER($P$11)=FALSE),AL23,IF(YEAR(NOW())+$P$11&lt;AL23,YEAR(NOW())+$P$11,AL23))-YEAR(NOW())))))</f>
        <v>30665</v>
      </c>
      <c r="AU23" s="251">
        <f ca="1">IF(R23=0,0,R23*AV23/100/IF(OR($P$7="",ISNUMBER($P$7)=FALSE),1,((1+$P$7/100)^(IF(OR($P$11="",ISNUMBER($P$11)=FALSE),IF(AN23="",YEAR(NOW())+5,AN23),IF(YEAR(NOW())+$P$11+10&lt;IF(AN23="",YEAR(NOW())+5,AN23),YEAR(NOW())+$P$11+10,IF(AN23="",YEAR(NOW())+5,AN23)))-YEAR(NOW()))))*IF(OR($P$9="",ISNUMBER($P$9)=FALSE),1,((1+$P$9/100)^(IF(OR($P$11="",ISNUMBER($P$11)=FALSE),IF(AN23="",YEAR(NOW())+5,AN23),IF(YEAR(NOW())+$P$11+10&lt;IF(AN23="",YEAR(NOW())+5,AN23),YEAR(NOW())+$P$11+10,IF(AN23="",YEAR(NOW())+5,AN23)))-YEAR(NOW())))))</f>
        <v>23875</v>
      </c>
      <c r="AV23" s="78">
        <v>100</v>
      </c>
    </row>
    <row r="24" spans="1:48" x14ac:dyDescent="0.15">
      <c r="A24" s="112">
        <v>5</v>
      </c>
      <c r="B24" s="112" t="s">
        <v>1660</v>
      </c>
      <c r="C24" s="113" t="s">
        <v>1361</v>
      </c>
      <c r="D24" s="112" t="s">
        <v>163</v>
      </c>
      <c r="E24" s="119">
        <v>211555</v>
      </c>
      <c r="F24" s="112" t="s">
        <v>966</v>
      </c>
      <c r="G24" s="112" t="s">
        <v>1391</v>
      </c>
      <c r="H24" s="112" t="s">
        <v>1391</v>
      </c>
      <c r="I24" s="116">
        <v>1</v>
      </c>
      <c r="J24" s="288">
        <v>0</v>
      </c>
      <c r="K24" s="288">
        <v>0</v>
      </c>
      <c r="L24" s="288"/>
      <c r="M24" s="288">
        <v>0</v>
      </c>
      <c r="N24" s="288">
        <v>30800</v>
      </c>
      <c r="O24" s="288">
        <v>30800</v>
      </c>
      <c r="P24" s="288">
        <f t="shared" ca="1" si="0"/>
        <v>30800</v>
      </c>
      <c r="Q24" s="289">
        <v>0</v>
      </c>
      <c r="R24" s="289">
        <v>23875</v>
      </c>
      <c r="S24" s="289">
        <v>23875</v>
      </c>
      <c r="T24" s="290">
        <f t="shared" ca="1" si="1"/>
        <v>23875</v>
      </c>
      <c r="U24" s="109"/>
      <c r="V24" s="109" t="s">
        <v>1366</v>
      </c>
      <c r="W24" s="109" t="s">
        <v>1369</v>
      </c>
      <c r="X24" s="108" t="s">
        <v>1367</v>
      </c>
      <c r="Y24" s="108" t="s">
        <v>1007</v>
      </c>
      <c r="Z24" s="287"/>
      <c r="AA24" s="107" t="str">
        <f t="shared" ca="1" si="2"/>
        <v>Complete</v>
      </c>
      <c r="AB24" s="108"/>
      <c r="AC24" s="108" t="s">
        <v>1669</v>
      </c>
      <c r="AD24" s="108">
        <v>1998</v>
      </c>
      <c r="AE24" s="110">
        <v>977</v>
      </c>
      <c r="AF24" s="110">
        <v>977</v>
      </c>
      <c r="AG24" s="108" t="s">
        <v>1665</v>
      </c>
      <c r="AH24" s="110"/>
      <c r="AI24" s="109" t="s">
        <v>991</v>
      </c>
      <c r="AJ24" s="109"/>
      <c r="AK24" s="78" t="s">
        <v>990</v>
      </c>
      <c r="AN24" s="78">
        <v>2027</v>
      </c>
      <c r="AO24" s="251">
        <f ca="1">IF(J24=0,0,J24*AV24/100/IF(OR($P$7="",ISNUMBER($P$7)=FALSE),1,((1+$P$7/100)^(IF(OR($P$11="",ISNUMBER($P$11)=FALSE),AL24,IF(YEAR(NOW())+$P$11&lt;AL24,YEAR(NOW())+$P$11,AL24))-YEAR(NOW()))))*IF(OR($P$9="",ISNUMBER($P$9)=FALSE),1,((1+$P$9/100)^(IF(OR($P$11="",ISNUMBER($P$11)=FALSE),AL24,IF(YEAR(NOW())+$P$11&lt;AL24,YEAR(NOW())+$P$11,AL24))-YEAR(NOW())))))</f>
        <v>0</v>
      </c>
      <c r="AP24" s="251">
        <f ca="1">IF(K24=0,0,K24*AV24/100/IF(OR($P$7="",ISNUMBER($P$7)=FALSE),1,((1+$P$7/100)^(IF(OR($P$11="",ISNUMBER($P$11)=FALSE),AM24,IF(YEAR(NOW())+$P$11+1&lt;AM24,YEAR(NOW())+$P$11+1,AM24))-YEAR(NOW()))))*IF(OR($P$9="",ISNUMBER($P$9)=FALSE),1,((1+$P$9/100)^(IF(OR($P$11="",ISNUMBER($P$11)=FALSE),AM24,IF(YEAR(NOW())+$P$11+1&lt;AM24,YEAR(NOW())+$P$11+1,AM24))-YEAR(NOW())))))</f>
        <v>0</v>
      </c>
      <c r="AQ24" s="251"/>
      <c r="AR24" s="251">
        <f ca="1">IF(M24="$0 (pad)",0,IF(M24=0,0,M24*AV24/100/IF(OR($P$7="",ISNUMBER($P$7)=FALSE),1,((1+$P$7/100)^(IF(OR($P$11="",ISNUMBER($P$11)=FALSE),AN24,IF(YEAR(NOW())+$P$11+10&lt;AN24,YEAR(NOW())+$P$11+10,AN24))-YEAR(NOW()))))*IF(OR($P$9="",ISNUMBER($P$9)=FALSE),1,((1+$P$9/100)^(IF(OR($P$11="",ISNUMBER($P$11)=FALSE),AN24,IF(YEAR(NOW())+$P$11+10&lt;AN24,YEAR(NOW())+$P$11+10,AN24))-YEAR(NOW()))))))</f>
        <v>0</v>
      </c>
      <c r="AS24" s="251">
        <f ca="1">IF(N24="$0 (pad)",0,IF(N24=0,0,N24*AV24/100/IF(OR($P$7="",ISNUMBER($P$7)=FALSE),1,((1+$P$7/100)^(IF(OR($P$11="",ISNUMBER($P$11)=FALSE),AN24,IF(YEAR(NOW())+$P$11+10&lt;AN24,YEAR(NOW())+$P$11+10,AN24))-YEAR(NOW()))))*IF(OR($P$9="",ISNUMBER($P$9)=FALSE),1,((1+$P$9/100)^(IF(OR($P$11="",ISNUMBER($P$11)=FALSE),AN24,IF(YEAR(NOW())+$P$11+10&lt;AN24,YEAR(NOW())+$P$11+10,AN24))-YEAR(NOW()))))))</f>
        <v>30800</v>
      </c>
      <c r="AT24" s="251">
        <f ca="1">IF(Q24=0,0,Q24*AV24/100/IF(OR($P$7="",ISNUMBER($P$7)=FALSE),1,((1+$P$7/100)^(IF(OR($P$11="",ISNUMBER($P$11)=FALSE),AL24,IF(YEAR(NOW())+$P$11&lt;AL24,YEAR(NOW())+$P$11,AL24))-YEAR(NOW()))))*IF(OR($P$9="",ISNUMBER($P$9)=FALSE),1,((1+$P$9/100)^(IF(OR($P$11="",ISNUMBER($P$11)=FALSE),AL24,IF(YEAR(NOW())+$P$11&lt;AL24,YEAR(NOW())+$P$11,AL24))-YEAR(NOW())))))</f>
        <v>0</v>
      </c>
      <c r="AU24" s="251">
        <f ca="1">IF(R24=0,0,R24*AV24/100/IF(OR($P$7="",ISNUMBER($P$7)=FALSE),1,((1+$P$7/100)^(IF(OR($P$11="",ISNUMBER($P$11)=FALSE),IF(AN24="",YEAR(NOW())+5,AN24),IF(YEAR(NOW())+$P$11+10&lt;IF(AN24="",YEAR(NOW())+5,AN24),YEAR(NOW())+$P$11+10,IF(AN24="",YEAR(NOW())+5,AN24)))-YEAR(NOW()))))*IF(OR($P$9="",ISNUMBER($P$9)=FALSE),1,((1+$P$9/100)^(IF(OR($P$11="",ISNUMBER($P$11)=FALSE),IF(AN24="",YEAR(NOW())+5,AN24),IF(YEAR(NOW())+$P$11+10&lt;IF(AN24="",YEAR(NOW())+5,AN24),YEAR(NOW())+$P$11+10,IF(AN24="",YEAR(NOW())+5,AN24)))-YEAR(NOW())))))</f>
        <v>23875</v>
      </c>
      <c r="AV24" s="78">
        <v>100</v>
      </c>
    </row>
    <row r="25" spans="1:48" x14ac:dyDescent="0.15">
      <c r="A25" s="112">
        <v>6</v>
      </c>
      <c r="B25" s="112" t="s">
        <v>1660</v>
      </c>
      <c r="C25" s="113" t="s">
        <v>1361</v>
      </c>
      <c r="D25" s="112" t="s">
        <v>164</v>
      </c>
      <c r="E25" s="119">
        <v>288864</v>
      </c>
      <c r="F25" s="112" t="s">
        <v>966</v>
      </c>
      <c r="G25" s="112" t="s">
        <v>1391</v>
      </c>
      <c r="H25" s="112" t="s">
        <v>1391</v>
      </c>
      <c r="I25" s="116">
        <v>1</v>
      </c>
      <c r="J25" s="288">
        <v>0</v>
      </c>
      <c r="K25" s="288">
        <v>0</v>
      </c>
      <c r="L25" s="288"/>
      <c r="M25" s="288">
        <v>0</v>
      </c>
      <c r="N25" s="288">
        <v>30800</v>
      </c>
      <c r="O25" s="288">
        <v>30800</v>
      </c>
      <c r="P25" s="288">
        <f t="shared" ca="1" si="0"/>
        <v>30800</v>
      </c>
      <c r="Q25" s="289">
        <v>0</v>
      </c>
      <c r="R25" s="289">
        <v>23875</v>
      </c>
      <c r="S25" s="289">
        <v>23875</v>
      </c>
      <c r="T25" s="290">
        <f t="shared" ca="1" si="1"/>
        <v>23875</v>
      </c>
      <c r="U25" s="109"/>
      <c r="V25" s="109" t="s">
        <v>1366</v>
      </c>
      <c r="W25" s="109" t="s">
        <v>1369</v>
      </c>
      <c r="X25" s="108" t="s">
        <v>1367</v>
      </c>
      <c r="Y25" s="108" t="s">
        <v>1008</v>
      </c>
      <c r="Z25" s="287"/>
      <c r="AA25" s="107" t="str">
        <f t="shared" ca="1" si="2"/>
        <v>Complete</v>
      </c>
      <c r="AB25" s="108"/>
      <c r="AC25" s="108" t="s">
        <v>1669</v>
      </c>
      <c r="AD25" s="108">
        <v>2003</v>
      </c>
      <c r="AE25" s="110">
        <v>819</v>
      </c>
      <c r="AF25" s="110">
        <v>819</v>
      </c>
      <c r="AG25" s="108" t="s">
        <v>1664</v>
      </c>
      <c r="AH25" s="110"/>
      <c r="AI25" s="109" t="s">
        <v>991</v>
      </c>
      <c r="AJ25" s="109"/>
      <c r="AK25" s="78" t="s">
        <v>990</v>
      </c>
      <c r="AN25" s="78">
        <v>2027</v>
      </c>
      <c r="AO25" s="251">
        <f ca="1">IF(J25=0,0,J25*AV25/100/IF(OR($P$7="",ISNUMBER($P$7)=FALSE),1,((1+$P$7/100)^(IF(OR($P$11="",ISNUMBER($P$11)=FALSE),AL25,IF(YEAR(NOW())+$P$11&lt;AL25,YEAR(NOW())+$P$11,AL25))-YEAR(NOW()))))*IF(OR($P$9="",ISNUMBER($P$9)=FALSE),1,((1+$P$9/100)^(IF(OR($P$11="",ISNUMBER($P$11)=FALSE),AL25,IF(YEAR(NOW())+$P$11&lt;AL25,YEAR(NOW())+$P$11,AL25))-YEAR(NOW())))))</f>
        <v>0</v>
      </c>
      <c r="AP25" s="251">
        <f ca="1">IF(K25=0,0,K25*AV25/100/IF(OR($P$7="",ISNUMBER($P$7)=FALSE),1,((1+$P$7/100)^(IF(OR($P$11="",ISNUMBER($P$11)=FALSE),AM25,IF(YEAR(NOW())+$P$11+1&lt;AM25,YEAR(NOW())+$P$11+1,AM25))-YEAR(NOW()))))*IF(OR($P$9="",ISNUMBER($P$9)=FALSE),1,((1+$P$9/100)^(IF(OR($P$11="",ISNUMBER($P$11)=FALSE),AM25,IF(YEAR(NOW())+$P$11+1&lt;AM25,YEAR(NOW())+$P$11+1,AM25))-YEAR(NOW())))))</f>
        <v>0</v>
      </c>
      <c r="AQ25" s="251"/>
      <c r="AR25" s="251">
        <f ca="1">IF(M25="$0 (pad)",0,IF(M25=0,0,M25*AV25/100/IF(OR($P$7="",ISNUMBER($P$7)=FALSE),1,((1+$P$7/100)^(IF(OR($P$11="",ISNUMBER($P$11)=FALSE),AN25,IF(YEAR(NOW())+$P$11+10&lt;AN25,YEAR(NOW())+$P$11+10,AN25))-YEAR(NOW()))))*IF(OR($P$9="",ISNUMBER($P$9)=FALSE),1,((1+$P$9/100)^(IF(OR($P$11="",ISNUMBER($P$11)=FALSE),AN25,IF(YEAR(NOW())+$P$11+10&lt;AN25,YEAR(NOW())+$P$11+10,AN25))-YEAR(NOW()))))))</f>
        <v>0</v>
      </c>
      <c r="AS25" s="251">
        <f ca="1">IF(N25="$0 (pad)",0,IF(N25=0,0,N25*AV25/100/IF(OR($P$7="",ISNUMBER($P$7)=FALSE),1,((1+$P$7/100)^(IF(OR($P$11="",ISNUMBER($P$11)=FALSE),AN25,IF(YEAR(NOW())+$P$11+10&lt;AN25,YEAR(NOW())+$P$11+10,AN25))-YEAR(NOW()))))*IF(OR($P$9="",ISNUMBER($P$9)=FALSE),1,((1+$P$9/100)^(IF(OR($P$11="",ISNUMBER($P$11)=FALSE),AN25,IF(YEAR(NOW())+$P$11+10&lt;AN25,YEAR(NOW())+$P$11+10,AN25))-YEAR(NOW()))))))</f>
        <v>30800</v>
      </c>
      <c r="AT25" s="251">
        <f ca="1">IF(Q25=0,0,Q25*AV25/100/IF(OR($P$7="",ISNUMBER($P$7)=FALSE),1,((1+$P$7/100)^(IF(OR($P$11="",ISNUMBER($P$11)=FALSE),AL25,IF(YEAR(NOW())+$P$11&lt;AL25,YEAR(NOW())+$P$11,AL25))-YEAR(NOW()))))*IF(OR($P$9="",ISNUMBER($P$9)=FALSE),1,((1+$P$9/100)^(IF(OR($P$11="",ISNUMBER($P$11)=FALSE),AL25,IF(YEAR(NOW())+$P$11&lt;AL25,YEAR(NOW())+$P$11,AL25))-YEAR(NOW())))))</f>
        <v>0</v>
      </c>
      <c r="AU25" s="251">
        <f ca="1">IF(R25=0,0,R25*AV25/100/IF(OR($P$7="",ISNUMBER($P$7)=FALSE),1,((1+$P$7/100)^(IF(OR($P$11="",ISNUMBER($P$11)=FALSE),IF(AN25="",YEAR(NOW())+5,AN25),IF(YEAR(NOW())+$P$11+10&lt;IF(AN25="",YEAR(NOW())+5,AN25),YEAR(NOW())+$P$11+10,IF(AN25="",YEAR(NOW())+5,AN25)))-YEAR(NOW()))))*IF(OR($P$9="",ISNUMBER($P$9)=FALSE),1,((1+$P$9/100)^(IF(OR($P$11="",ISNUMBER($P$11)=FALSE),IF(AN25="",YEAR(NOW())+5,AN25),IF(YEAR(NOW())+$P$11+10&lt;IF(AN25="",YEAR(NOW())+5,AN25),YEAR(NOW())+$P$11+10,IF(AN25="",YEAR(NOW())+5,AN25)))-YEAR(NOW())))))</f>
        <v>23875</v>
      </c>
      <c r="AV25" s="78">
        <v>100</v>
      </c>
    </row>
    <row r="26" spans="1:48" x14ac:dyDescent="0.15">
      <c r="A26" s="112">
        <v>7</v>
      </c>
      <c r="B26" s="112" t="s">
        <v>1660</v>
      </c>
      <c r="C26" s="113" t="s">
        <v>1361</v>
      </c>
      <c r="D26" s="112" t="s">
        <v>165</v>
      </c>
      <c r="E26" s="119">
        <v>208745</v>
      </c>
      <c r="F26" s="112" t="s">
        <v>966</v>
      </c>
      <c r="G26" s="112" t="s">
        <v>1391</v>
      </c>
      <c r="H26" s="112" t="s">
        <v>1391</v>
      </c>
      <c r="I26" s="116">
        <v>1</v>
      </c>
      <c r="J26" s="288">
        <v>0</v>
      </c>
      <c r="K26" s="288">
        <v>0</v>
      </c>
      <c r="L26" s="288"/>
      <c r="M26" s="288">
        <v>0</v>
      </c>
      <c r="N26" s="288">
        <v>6000</v>
      </c>
      <c r="O26" s="288">
        <v>6000</v>
      </c>
      <c r="P26" s="288">
        <f t="shared" ca="1" si="0"/>
        <v>6000</v>
      </c>
      <c r="Q26" s="289">
        <v>0</v>
      </c>
      <c r="R26" s="289">
        <v>23875</v>
      </c>
      <c r="S26" s="289">
        <v>23875</v>
      </c>
      <c r="T26" s="290">
        <f t="shared" ca="1" si="1"/>
        <v>23875</v>
      </c>
      <c r="U26" s="109"/>
      <c r="V26" s="109" t="s">
        <v>1366</v>
      </c>
      <c r="W26" s="109" t="s">
        <v>1369</v>
      </c>
      <c r="X26" s="108" t="s">
        <v>1367</v>
      </c>
      <c r="Y26" s="108" t="s">
        <v>1009</v>
      </c>
      <c r="Z26" s="287"/>
      <c r="AA26" s="107" t="str">
        <f t="shared" ca="1" si="2"/>
        <v>Complete</v>
      </c>
      <c r="AB26" s="108"/>
      <c r="AC26" s="108" t="s">
        <v>1669</v>
      </c>
      <c r="AD26" s="108">
        <v>1997</v>
      </c>
      <c r="AE26" s="110">
        <v>1012</v>
      </c>
      <c r="AF26" s="110">
        <v>1012</v>
      </c>
      <c r="AG26" s="108" t="s">
        <v>1665</v>
      </c>
      <c r="AH26" s="110"/>
      <c r="AI26" s="109" t="s">
        <v>991</v>
      </c>
      <c r="AJ26" s="109"/>
      <c r="AK26" s="78" t="s">
        <v>990</v>
      </c>
      <c r="AM26" s="78">
        <v>2025</v>
      </c>
      <c r="AN26" s="78">
        <v>2027</v>
      </c>
      <c r="AO26" s="251">
        <f ca="1">IF(J26=0,0,J26*AV26/100/IF(OR($P$7="",ISNUMBER($P$7)=FALSE),1,((1+$P$7/100)^(IF(OR($P$11="",ISNUMBER($P$11)=FALSE),AL26,IF(YEAR(NOW())+$P$11&lt;AL26,YEAR(NOW())+$P$11,AL26))-YEAR(NOW()))))*IF(OR($P$9="",ISNUMBER($P$9)=FALSE),1,((1+$P$9/100)^(IF(OR($P$11="",ISNUMBER($P$11)=FALSE),AL26,IF(YEAR(NOW())+$P$11&lt;AL26,YEAR(NOW())+$P$11,AL26))-YEAR(NOW())))))</f>
        <v>0</v>
      </c>
      <c r="AP26" s="251">
        <f ca="1">IF(K26=0,0,K26*AV26/100/IF(OR($P$7="",ISNUMBER($P$7)=FALSE),1,((1+$P$7/100)^(IF(OR($P$11="",ISNUMBER($P$11)=FALSE),AM26,IF(YEAR(NOW())+$P$11+1&lt;AM26,YEAR(NOW())+$P$11+1,AM26))-YEAR(NOW()))))*IF(OR($P$9="",ISNUMBER($P$9)=FALSE),1,((1+$P$9/100)^(IF(OR($P$11="",ISNUMBER($P$11)=FALSE),AM26,IF(YEAR(NOW())+$P$11+1&lt;AM26,YEAR(NOW())+$P$11+1,AM26))-YEAR(NOW())))))</f>
        <v>0</v>
      </c>
      <c r="AQ26" s="251"/>
      <c r="AR26" s="251">
        <f ca="1">IF(M26="$0 (pad)",0,IF(M26=0,0,M26*AV26/100/IF(OR($P$7="",ISNUMBER($P$7)=FALSE),1,((1+$P$7/100)^(IF(OR($P$11="",ISNUMBER($P$11)=FALSE),AN26,IF(YEAR(NOW())+$P$11+10&lt;AN26,YEAR(NOW())+$P$11+10,AN26))-YEAR(NOW()))))*IF(OR($P$9="",ISNUMBER($P$9)=FALSE),1,((1+$P$9/100)^(IF(OR($P$11="",ISNUMBER($P$11)=FALSE),AN26,IF(YEAR(NOW())+$P$11+10&lt;AN26,YEAR(NOW())+$P$11+10,AN26))-YEAR(NOW()))))))</f>
        <v>0</v>
      </c>
      <c r="AS26" s="251">
        <f ca="1">IF(N26="$0 (pad)",0,IF(N26=0,0,N26*AV26/100/IF(OR($P$7="",ISNUMBER($P$7)=FALSE),1,((1+$P$7/100)^(IF(OR($P$11="",ISNUMBER($P$11)=FALSE),AN26,IF(YEAR(NOW())+$P$11+10&lt;AN26,YEAR(NOW())+$P$11+10,AN26))-YEAR(NOW()))))*IF(OR($P$9="",ISNUMBER($P$9)=FALSE),1,((1+$P$9/100)^(IF(OR($P$11="",ISNUMBER($P$11)=FALSE),AN26,IF(YEAR(NOW())+$P$11+10&lt;AN26,YEAR(NOW())+$P$11+10,AN26))-YEAR(NOW()))))))</f>
        <v>6000</v>
      </c>
      <c r="AT26" s="251">
        <f ca="1">IF(Q26=0,0,Q26*AV26/100/IF(OR($P$7="",ISNUMBER($P$7)=FALSE),1,((1+$P$7/100)^(IF(OR($P$11="",ISNUMBER($P$11)=FALSE),AL26,IF(YEAR(NOW())+$P$11&lt;AL26,YEAR(NOW())+$P$11,AL26))-YEAR(NOW()))))*IF(OR($P$9="",ISNUMBER($P$9)=FALSE),1,((1+$P$9/100)^(IF(OR($P$11="",ISNUMBER($P$11)=FALSE),AL26,IF(YEAR(NOW())+$P$11&lt;AL26,YEAR(NOW())+$P$11,AL26))-YEAR(NOW())))))</f>
        <v>0</v>
      </c>
      <c r="AU26" s="251">
        <f ca="1">IF(R26=0,0,R26*AV26/100/IF(OR($P$7="",ISNUMBER($P$7)=FALSE),1,((1+$P$7/100)^(IF(OR($P$11="",ISNUMBER($P$11)=FALSE),IF(AN26="",YEAR(NOW())+5,AN26),IF(YEAR(NOW())+$P$11+10&lt;IF(AN26="",YEAR(NOW())+5,AN26),YEAR(NOW())+$P$11+10,IF(AN26="",YEAR(NOW())+5,AN26)))-YEAR(NOW()))))*IF(OR($P$9="",ISNUMBER($P$9)=FALSE),1,((1+$P$9/100)^(IF(OR($P$11="",ISNUMBER($P$11)=FALSE),IF(AN26="",YEAR(NOW())+5,AN26),IF(YEAR(NOW())+$P$11+10&lt;IF(AN26="",YEAR(NOW())+5,AN26),YEAR(NOW())+$P$11+10,IF(AN26="",YEAR(NOW())+5,AN26)))-YEAR(NOW())))))</f>
        <v>23875</v>
      </c>
      <c r="AV26" s="78">
        <v>100</v>
      </c>
    </row>
    <row r="27" spans="1:48" x14ac:dyDescent="0.15">
      <c r="A27" s="112">
        <v>8</v>
      </c>
      <c r="B27" s="112" t="s">
        <v>1660</v>
      </c>
      <c r="C27" s="113" t="s">
        <v>1361</v>
      </c>
      <c r="D27" s="112" t="s">
        <v>166</v>
      </c>
      <c r="E27" s="119">
        <v>167003</v>
      </c>
      <c r="F27" s="112" t="s">
        <v>966</v>
      </c>
      <c r="G27" s="112" t="s">
        <v>1661</v>
      </c>
      <c r="H27" s="112" t="s">
        <v>1661</v>
      </c>
      <c r="I27" s="116">
        <v>1</v>
      </c>
      <c r="J27" s="288">
        <v>19300</v>
      </c>
      <c r="K27" s="288">
        <v>14500</v>
      </c>
      <c r="L27" s="288"/>
      <c r="M27" s="288">
        <v>0</v>
      </c>
      <c r="N27" s="288">
        <v>37500</v>
      </c>
      <c r="O27" s="288">
        <v>71300</v>
      </c>
      <c r="P27" s="288">
        <f t="shared" ca="1" si="0"/>
        <v>71300</v>
      </c>
      <c r="Q27" s="289">
        <v>30665</v>
      </c>
      <c r="R27" s="289">
        <v>23875</v>
      </c>
      <c r="S27" s="289">
        <v>54540</v>
      </c>
      <c r="T27" s="290">
        <f t="shared" ca="1" si="1"/>
        <v>54540</v>
      </c>
      <c r="U27" s="109"/>
      <c r="V27" s="109" t="s">
        <v>1366</v>
      </c>
      <c r="W27" s="109" t="s">
        <v>1369</v>
      </c>
      <c r="X27" s="108" t="s">
        <v>1367</v>
      </c>
      <c r="Y27" s="108" t="s">
        <v>1010</v>
      </c>
      <c r="Z27" s="287">
        <v>42460</v>
      </c>
      <c r="AA27" s="107">
        <f t="shared" ca="1" si="2"/>
        <v>46843</v>
      </c>
      <c r="AB27" s="108" t="s">
        <v>1670</v>
      </c>
      <c r="AC27" s="108" t="s">
        <v>1669</v>
      </c>
      <c r="AD27" s="108">
        <v>1994</v>
      </c>
      <c r="AE27" s="110">
        <v>978</v>
      </c>
      <c r="AF27" s="110">
        <v>978</v>
      </c>
      <c r="AG27" s="108" t="s">
        <v>1665</v>
      </c>
      <c r="AH27" s="110"/>
      <c r="AI27" s="109" t="s">
        <v>991</v>
      </c>
      <c r="AJ27" s="109"/>
      <c r="AK27" s="80">
        <v>46843</v>
      </c>
      <c r="AL27" s="78">
        <v>2028</v>
      </c>
      <c r="AM27" s="78">
        <v>2029</v>
      </c>
      <c r="AN27" s="78">
        <v>2038</v>
      </c>
      <c r="AO27" s="251">
        <f ca="1">IF(J27=0,0,J27*AV27/100/IF(OR($P$7="",ISNUMBER($P$7)=FALSE),1,((1+$P$7/100)^(IF(OR($P$11="",ISNUMBER($P$11)=FALSE),AL27,IF(YEAR(NOW())+$P$11&lt;AL27,YEAR(NOW())+$P$11,AL27))-YEAR(NOW()))))*IF(OR($P$9="",ISNUMBER($P$9)=FALSE),1,((1+$P$9/100)^(IF(OR($P$11="",ISNUMBER($P$11)=FALSE),AL27,IF(YEAR(NOW())+$P$11&lt;AL27,YEAR(NOW())+$P$11,AL27))-YEAR(NOW())))))</f>
        <v>19300</v>
      </c>
      <c r="AP27" s="251">
        <f ca="1">IF(K27=0,0,K27*AV27/100/IF(OR($P$7="",ISNUMBER($P$7)=FALSE),1,((1+$P$7/100)^(IF(OR($P$11="",ISNUMBER($P$11)=FALSE),AM27,IF(YEAR(NOW())+$P$11+1&lt;AM27,YEAR(NOW())+$P$11+1,AM27))-YEAR(NOW()))))*IF(OR($P$9="",ISNUMBER($P$9)=FALSE),1,((1+$P$9/100)^(IF(OR($P$11="",ISNUMBER($P$11)=FALSE),AM27,IF(YEAR(NOW())+$P$11+1&lt;AM27,YEAR(NOW())+$P$11+1,AM27))-YEAR(NOW())))))</f>
        <v>14500</v>
      </c>
      <c r="AQ27" s="251"/>
      <c r="AR27" s="251">
        <f ca="1">IF(M27="$0 (pad)",0,IF(M27=0,0,M27*AV27/100/IF(OR($P$7="",ISNUMBER($P$7)=FALSE),1,((1+$P$7/100)^(IF(OR($P$11="",ISNUMBER($P$11)=FALSE),AN27,IF(YEAR(NOW())+$P$11+10&lt;AN27,YEAR(NOW())+$P$11+10,AN27))-YEAR(NOW()))))*IF(OR($P$9="",ISNUMBER($P$9)=FALSE),1,((1+$P$9/100)^(IF(OR($P$11="",ISNUMBER($P$11)=FALSE),AN27,IF(YEAR(NOW())+$P$11+10&lt;AN27,YEAR(NOW())+$P$11+10,AN27))-YEAR(NOW()))))))</f>
        <v>0</v>
      </c>
      <c r="AS27" s="251">
        <f ca="1">IF(N27="$0 (pad)",0,IF(N27=0,0,N27*AV27/100/IF(OR($P$7="",ISNUMBER($P$7)=FALSE),1,((1+$P$7/100)^(IF(OR($P$11="",ISNUMBER($P$11)=FALSE),AN27,IF(YEAR(NOW())+$P$11+10&lt;AN27,YEAR(NOW())+$P$11+10,AN27))-YEAR(NOW()))))*IF(OR($P$9="",ISNUMBER($P$9)=FALSE),1,((1+$P$9/100)^(IF(OR($P$11="",ISNUMBER($P$11)=FALSE),AN27,IF(YEAR(NOW())+$P$11+10&lt;AN27,YEAR(NOW())+$P$11+10,AN27))-YEAR(NOW()))))))</f>
        <v>37500</v>
      </c>
      <c r="AT27" s="251">
        <f ca="1">IF(Q27=0,0,Q27*AV27/100/IF(OR($P$7="",ISNUMBER($P$7)=FALSE),1,((1+$P$7/100)^(IF(OR($P$11="",ISNUMBER($P$11)=FALSE),AL27,IF(YEAR(NOW())+$P$11&lt;AL27,YEAR(NOW())+$P$11,AL27))-YEAR(NOW()))))*IF(OR($P$9="",ISNUMBER($P$9)=FALSE),1,((1+$P$9/100)^(IF(OR($P$11="",ISNUMBER($P$11)=FALSE),AL27,IF(YEAR(NOW())+$P$11&lt;AL27,YEAR(NOW())+$P$11,AL27))-YEAR(NOW())))))</f>
        <v>30665</v>
      </c>
      <c r="AU27" s="251">
        <f ca="1">IF(R27=0,0,R27*AV27/100/IF(OR($P$7="",ISNUMBER($P$7)=FALSE),1,((1+$P$7/100)^(IF(OR($P$11="",ISNUMBER($P$11)=FALSE),IF(AN27="",YEAR(NOW())+5,AN27),IF(YEAR(NOW())+$P$11+10&lt;IF(AN27="",YEAR(NOW())+5,AN27),YEAR(NOW())+$P$11+10,IF(AN27="",YEAR(NOW())+5,AN27)))-YEAR(NOW()))))*IF(OR($P$9="",ISNUMBER($P$9)=FALSE),1,((1+$P$9/100)^(IF(OR($P$11="",ISNUMBER($P$11)=FALSE),IF(AN27="",YEAR(NOW())+5,AN27),IF(YEAR(NOW())+$P$11+10&lt;IF(AN27="",YEAR(NOW())+5,AN27),YEAR(NOW())+$P$11+10,IF(AN27="",YEAR(NOW())+5,AN27)))-YEAR(NOW())))))</f>
        <v>23875</v>
      </c>
      <c r="AV27" s="78">
        <v>100</v>
      </c>
    </row>
    <row r="28" spans="1:48" x14ac:dyDescent="0.15">
      <c r="A28" s="112">
        <v>9</v>
      </c>
      <c r="B28" s="112" t="s">
        <v>1660</v>
      </c>
      <c r="C28" s="113" t="s">
        <v>1361</v>
      </c>
      <c r="D28" s="112" t="s">
        <v>167</v>
      </c>
      <c r="E28" s="119">
        <v>214168</v>
      </c>
      <c r="F28" s="112" t="s">
        <v>966</v>
      </c>
      <c r="G28" s="112" t="s">
        <v>1661</v>
      </c>
      <c r="H28" s="112" t="s">
        <v>1661</v>
      </c>
      <c r="I28" s="116">
        <v>1</v>
      </c>
      <c r="J28" s="288">
        <v>22100</v>
      </c>
      <c r="K28" s="288">
        <v>14500</v>
      </c>
      <c r="L28" s="288"/>
      <c r="M28" s="288">
        <v>0</v>
      </c>
      <c r="N28" s="288">
        <v>30800</v>
      </c>
      <c r="O28" s="288">
        <v>67400</v>
      </c>
      <c r="P28" s="288">
        <f t="shared" ca="1" si="0"/>
        <v>67400</v>
      </c>
      <c r="Q28" s="289">
        <v>30665</v>
      </c>
      <c r="R28" s="289">
        <v>23875</v>
      </c>
      <c r="S28" s="289">
        <v>54540</v>
      </c>
      <c r="T28" s="290">
        <f t="shared" ca="1" si="1"/>
        <v>54540</v>
      </c>
      <c r="U28" s="109"/>
      <c r="V28" s="109" t="s">
        <v>1366</v>
      </c>
      <c r="W28" s="109" t="s">
        <v>1369</v>
      </c>
      <c r="X28" s="108" t="s">
        <v>1367</v>
      </c>
      <c r="Y28" s="108" t="s">
        <v>1011</v>
      </c>
      <c r="Z28" s="287">
        <v>41882</v>
      </c>
      <c r="AA28" s="107">
        <f t="shared" ca="1" si="2"/>
        <v>46265</v>
      </c>
      <c r="AB28" s="108" t="s">
        <v>1670</v>
      </c>
      <c r="AC28" s="108" t="s">
        <v>1669</v>
      </c>
      <c r="AD28" s="108">
        <v>1998</v>
      </c>
      <c r="AE28" s="110">
        <v>822</v>
      </c>
      <c r="AF28" s="110">
        <v>822</v>
      </c>
      <c r="AG28" s="108" t="s">
        <v>1665</v>
      </c>
      <c r="AH28" s="110"/>
      <c r="AI28" s="109" t="s">
        <v>991</v>
      </c>
      <c r="AJ28" s="109"/>
      <c r="AK28" s="80">
        <v>46265</v>
      </c>
      <c r="AL28" s="78">
        <v>2026</v>
      </c>
      <c r="AM28" s="78">
        <v>2027</v>
      </c>
      <c r="AN28" s="78">
        <v>2036</v>
      </c>
      <c r="AO28" s="251">
        <f ca="1">IF(J28=0,0,J28*AV28/100/IF(OR($P$7="",ISNUMBER($P$7)=FALSE),1,((1+$P$7/100)^(IF(OR($P$11="",ISNUMBER($P$11)=FALSE),AL28,IF(YEAR(NOW())+$P$11&lt;AL28,YEAR(NOW())+$P$11,AL28))-YEAR(NOW()))))*IF(OR($P$9="",ISNUMBER($P$9)=FALSE),1,((1+$P$9/100)^(IF(OR($P$11="",ISNUMBER($P$11)=FALSE),AL28,IF(YEAR(NOW())+$P$11&lt;AL28,YEAR(NOW())+$P$11,AL28))-YEAR(NOW())))))</f>
        <v>22100</v>
      </c>
      <c r="AP28" s="251">
        <f ca="1">IF(K28=0,0,K28*AV28/100/IF(OR($P$7="",ISNUMBER($P$7)=FALSE),1,((1+$P$7/100)^(IF(OR($P$11="",ISNUMBER($P$11)=FALSE),AM28,IF(YEAR(NOW())+$P$11+1&lt;AM28,YEAR(NOW())+$P$11+1,AM28))-YEAR(NOW()))))*IF(OR($P$9="",ISNUMBER($P$9)=FALSE),1,((1+$P$9/100)^(IF(OR($P$11="",ISNUMBER($P$11)=FALSE),AM28,IF(YEAR(NOW())+$P$11+1&lt;AM28,YEAR(NOW())+$P$11+1,AM28))-YEAR(NOW())))))</f>
        <v>14500</v>
      </c>
      <c r="AQ28" s="251"/>
      <c r="AR28" s="251">
        <f ca="1">IF(M28="$0 (pad)",0,IF(M28=0,0,M28*AV28/100/IF(OR($P$7="",ISNUMBER($P$7)=FALSE),1,((1+$P$7/100)^(IF(OR($P$11="",ISNUMBER($P$11)=FALSE),AN28,IF(YEAR(NOW())+$P$11+10&lt;AN28,YEAR(NOW())+$P$11+10,AN28))-YEAR(NOW()))))*IF(OR($P$9="",ISNUMBER($P$9)=FALSE),1,((1+$P$9/100)^(IF(OR($P$11="",ISNUMBER($P$11)=FALSE),AN28,IF(YEAR(NOW())+$P$11+10&lt;AN28,YEAR(NOW())+$P$11+10,AN28))-YEAR(NOW()))))))</f>
        <v>0</v>
      </c>
      <c r="AS28" s="251">
        <f ca="1">IF(N28="$0 (pad)",0,IF(N28=0,0,N28*AV28/100/IF(OR($P$7="",ISNUMBER($P$7)=FALSE),1,((1+$P$7/100)^(IF(OR($P$11="",ISNUMBER($P$11)=FALSE),AN28,IF(YEAR(NOW())+$P$11+10&lt;AN28,YEAR(NOW())+$P$11+10,AN28))-YEAR(NOW()))))*IF(OR($P$9="",ISNUMBER($P$9)=FALSE),1,((1+$P$9/100)^(IF(OR($P$11="",ISNUMBER($P$11)=FALSE),AN28,IF(YEAR(NOW())+$P$11+10&lt;AN28,YEAR(NOW())+$P$11+10,AN28))-YEAR(NOW()))))))</f>
        <v>30800</v>
      </c>
      <c r="AT28" s="251">
        <f ca="1">IF(Q28=0,0,Q28*AV28/100/IF(OR($P$7="",ISNUMBER($P$7)=FALSE),1,((1+$P$7/100)^(IF(OR($P$11="",ISNUMBER($P$11)=FALSE),AL28,IF(YEAR(NOW())+$P$11&lt;AL28,YEAR(NOW())+$P$11,AL28))-YEAR(NOW()))))*IF(OR($P$9="",ISNUMBER($P$9)=FALSE),1,((1+$P$9/100)^(IF(OR($P$11="",ISNUMBER($P$11)=FALSE),AL28,IF(YEAR(NOW())+$P$11&lt;AL28,YEAR(NOW())+$P$11,AL28))-YEAR(NOW())))))</f>
        <v>30665</v>
      </c>
      <c r="AU28" s="251">
        <f ca="1">IF(R28=0,0,R28*AV28/100/IF(OR($P$7="",ISNUMBER($P$7)=FALSE),1,((1+$P$7/100)^(IF(OR($P$11="",ISNUMBER($P$11)=FALSE),IF(AN28="",YEAR(NOW())+5,AN28),IF(YEAR(NOW())+$P$11+10&lt;IF(AN28="",YEAR(NOW())+5,AN28),YEAR(NOW())+$P$11+10,IF(AN28="",YEAR(NOW())+5,AN28)))-YEAR(NOW()))))*IF(OR($P$9="",ISNUMBER($P$9)=FALSE),1,((1+$P$9/100)^(IF(OR($P$11="",ISNUMBER($P$11)=FALSE),IF(AN28="",YEAR(NOW())+5,AN28),IF(YEAR(NOW())+$P$11+10&lt;IF(AN28="",YEAR(NOW())+5,AN28),YEAR(NOW())+$P$11+10,IF(AN28="",YEAR(NOW())+5,AN28)))-YEAR(NOW())))))</f>
        <v>23875</v>
      </c>
      <c r="AV28" s="78">
        <v>100</v>
      </c>
    </row>
    <row r="29" spans="1:48" x14ac:dyDescent="0.15">
      <c r="A29" s="112">
        <v>10</v>
      </c>
      <c r="B29" s="112" t="s">
        <v>1660</v>
      </c>
      <c r="C29" s="113" t="s">
        <v>1361</v>
      </c>
      <c r="D29" s="112" t="s">
        <v>168</v>
      </c>
      <c r="E29" s="119">
        <v>199635</v>
      </c>
      <c r="F29" s="112" t="s">
        <v>966</v>
      </c>
      <c r="G29" s="112" t="s">
        <v>1391</v>
      </c>
      <c r="H29" s="112" t="s">
        <v>1391</v>
      </c>
      <c r="I29" s="116">
        <v>1</v>
      </c>
      <c r="J29" s="288">
        <v>0</v>
      </c>
      <c r="K29" s="288">
        <v>0</v>
      </c>
      <c r="L29" s="288"/>
      <c r="M29" s="288">
        <v>0</v>
      </c>
      <c r="N29" s="288">
        <v>30800</v>
      </c>
      <c r="O29" s="288">
        <v>30800</v>
      </c>
      <c r="P29" s="288">
        <f t="shared" ca="1" si="0"/>
        <v>30800</v>
      </c>
      <c r="Q29" s="289">
        <v>0</v>
      </c>
      <c r="R29" s="289">
        <v>23875</v>
      </c>
      <c r="S29" s="289">
        <v>23875</v>
      </c>
      <c r="T29" s="290">
        <f t="shared" ca="1" si="1"/>
        <v>23875</v>
      </c>
      <c r="U29" s="109"/>
      <c r="V29" s="109" t="s">
        <v>1366</v>
      </c>
      <c r="W29" s="109" t="s">
        <v>1369</v>
      </c>
      <c r="X29" s="108" t="s">
        <v>1367</v>
      </c>
      <c r="Y29" s="108" t="s">
        <v>1012</v>
      </c>
      <c r="Z29" s="287"/>
      <c r="AA29" s="107" t="str">
        <f t="shared" ca="1" si="2"/>
        <v>Complete</v>
      </c>
      <c r="AB29" s="108"/>
      <c r="AC29" s="108" t="s">
        <v>1669</v>
      </c>
      <c r="AD29" s="108">
        <v>1997</v>
      </c>
      <c r="AE29" s="110">
        <v>1004</v>
      </c>
      <c r="AF29" s="110">
        <v>1004</v>
      </c>
      <c r="AG29" s="108" t="s">
        <v>1665</v>
      </c>
      <c r="AH29" s="110"/>
      <c r="AI29" s="109" t="s">
        <v>991</v>
      </c>
      <c r="AJ29" s="109"/>
      <c r="AK29" s="78" t="s">
        <v>990</v>
      </c>
      <c r="AN29" s="78">
        <v>2027</v>
      </c>
      <c r="AO29" s="251">
        <f ca="1">IF(J29=0,0,J29*AV29/100/IF(OR($P$7="",ISNUMBER($P$7)=FALSE),1,((1+$P$7/100)^(IF(OR($P$11="",ISNUMBER($P$11)=FALSE),AL29,IF(YEAR(NOW())+$P$11&lt;AL29,YEAR(NOW())+$P$11,AL29))-YEAR(NOW()))))*IF(OR($P$9="",ISNUMBER($P$9)=FALSE),1,((1+$P$9/100)^(IF(OR($P$11="",ISNUMBER($P$11)=FALSE),AL29,IF(YEAR(NOW())+$P$11&lt;AL29,YEAR(NOW())+$P$11,AL29))-YEAR(NOW())))))</f>
        <v>0</v>
      </c>
      <c r="AP29" s="251">
        <f ca="1">IF(K29=0,0,K29*AV29/100/IF(OR($P$7="",ISNUMBER($P$7)=FALSE),1,((1+$P$7/100)^(IF(OR($P$11="",ISNUMBER($P$11)=FALSE),AM29,IF(YEAR(NOW())+$P$11+1&lt;AM29,YEAR(NOW())+$P$11+1,AM29))-YEAR(NOW()))))*IF(OR($P$9="",ISNUMBER($P$9)=FALSE),1,((1+$P$9/100)^(IF(OR($P$11="",ISNUMBER($P$11)=FALSE),AM29,IF(YEAR(NOW())+$P$11+1&lt;AM29,YEAR(NOW())+$P$11+1,AM29))-YEAR(NOW())))))</f>
        <v>0</v>
      </c>
      <c r="AQ29" s="251"/>
      <c r="AR29" s="251">
        <f ca="1">IF(M29="$0 (pad)",0,IF(M29=0,0,M29*AV29/100/IF(OR($P$7="",ISNUMBER($P$7)=FALSE),1,((1+$P$7/100)^(IF(OR($P$11="",ISNUMBER($P$11)=FALSE),AN29,IF(YEAR(NOW())+$P$11+10&lt;AN29,YEAR(NOW())+$P$11+10,AN29))-YEAR(NOW()))))*IF(OR($P$9="",ISNUMBER($P$9)=FALSE),1,((1+$P$9/100)^(IF(OR($P$11="",ISNUMBER($P$11)=FALSE),AN29,IF(YEAR(NOW())+$P$11+10&lt;AN29,YEAR(NOW())+$P$11+10,AN29))-YEAR(NOW()))))))</f>
        <v>0</v>
      </c>
      <c r="AS29" s="251">
        <f ca="1">IF(N29="$0 (pad)",0,IF(N29=0,0,N29*AV29/100/IF(OR($P$7="",ISNUMBER($P$7)=FALSE),1,((1+$P$7/100)^(IF(OR($P$11="",ISNUMBER($P$11)=FALSE),AN29,IF(YEAR(NOW())+$P$11+10&lt;AN29,YEAR(NOW())+$P$11+10,AN29))-YEAR(NOW()))))*IF(OR($P$9="",ISNUMBER($P$9)=FALSE),1,((1+$P$9/100)^(IF(OR($P$11="",ISNUMBER($P$11)=FALSE),AN29,IF(YEAR(NOW())+$P$11+10&lt;AN29,YEAR(NOW())+$P$11+10,AN29))-YEAR(NOW()))))))</f>
        <v>30800</v>
      </c>
      <c r="AT29" s="251">
        <f ca="1">IF(Q29=0,0,Q29*AV29/100/IF(OR($P$7="",ISNUMBER($P$7)=FALSE),1,((1+$P$7/100)^(IF(OR($P$11="",ISNUMBER($P$11)=FALSE),AL29,IF(YEAR(NOW())+$P$11&lt;AL29,YEAR(NOW())+$P$11,AL29))-YEAR(NOW()))))*IF(OR($P$9="",ISNUMBER($P$9)=FALSE),1,((1+$P$9/100)^(IF(OR($P$11="",ISNUMBER($P$11)=FALSE),AL29,IF(YEAR(NOW())+$P$11&lt;AL29,YEAR(NOW())+$P$11,AL29))-YEAR(NOW())))))</f>
        <v>0</v>
      </c>
      <c r="AU29" s="251">
        <f ca="1">IF(R29=0,0,R29*AV29/100/IF(OR($P$7="",ISNUMBER($P$7)=FALSE),1,((1+$P$7/100)^(IF(OR($P$11="",ISNUMBER($P$11)=FALSE),IF(AN29="",YEAR(NOW())+5,AN29),IF(YEAR(NOW())+$P$11+10&lt;IF(AN29="",YEAR(NOW())+5,AN29),YEAR(NOW())+$P$11+10,IF(AN29="",YEAR(NOW())+5,AN29)))-YEAR(NOW()))))*IF(OR($P$9="",ISNUMBER($P$9)=FALSE),1,((1+$P$9/100)^(IF(OR($P$11="",ISNUMBER($P$11)=FALSE),IF(AN29="",YEAR(NOW())+5,AN29),IF(YEAR(NOW())+$P$11+10&lt;IF(AN29="",YEAR(NOW())+5,AN29),YEAR(NOW())+$P$11+10,IF(AN29="",YEAR(NOW())+5,AN29)))-YEAR(NOW())))))</f>
        <v>23875</v>
      </c>
      <c r="AV29" s="78">
        <v>100</v>
      </c>
    </row>
    <row r="30" spans="1:48" x14ac:dyDescent="0.15">
      <c r="A30" s="112">
        <v>11</v>
      </c>
      <c r="B30" s="112" t="s">
        <v>1660</v>
      </c>
      <c r="C30" s="113" t="s">
        <v>1361</v>
      </c>
      <c r="D30" s="112" t="s">
        <v>169</v>
      </c>
      <c r="E30" s="119">
        <v>290019</v>
      </c>
      <c r="F30" s="112" t="s">
        <v>966</v>
      </c>
      <c r="G30" s="112" t="s">
        <v>1391</v>
      </c>
      <c r="H30" s="112" t="s">
        <v>1391</v>
      </c>
      <c r="I30" s="116">
        <v>1</v>
      </c>
      <c r="J30" s="288">
        <v>0</v>
      </c>
      <c r="K30" s="288">
        <v>0</v>
      </c>
      <c r="L30" s="288"/>
      <c r="M30" s="288">
        <v>0</v>
      </c>
      <c r="N30" s="288">
        <v>30800</v>
      </c>
      <c r="O30" s="288">
        <v>30800</v>
      </c>
      <c r="P30" s="288">
        <f t="shared" ca="1" si="0"/>
        <v>30800</v>
      </c>
      <c r="Q30" s="289">
        <v>0</v>
      </c>
      <c r="R30" s="289">
        <v>23875</v>
      </c>
      <c r="S30" s="289">
        <v>23875</v>
      </c>
      <c r="T30" s="290">
        <f t="shared" ca="1" si="1"/>
        <v>23875</v>
      </c>
      <c r="U30" s="109"/>
      <c r="V30" s="109" t="s">
        <v>1366</v>
      </c>
      <c r="W30" s="109" t="s">
        <v>1369</v>
      </c>
      <c r="X30" s="108" t="s">
        <v>1367</v>
      </c>
      <c r="Y30" s="108" t="s">
        <v>1013</v>
      </c>
      <c r="Z30" s="287"/>
      <c r="AA30" s="107" t="str">
        <f t="shared" ca="1" si="2"/>
        <v>Complete</v>
      </c>
      <c r="AB30" s="108"/>
      <c r="AC30" s="108" t="s">
        <v>1669</v>
      </c>
      <c r="AD30" s="108">
        <v>2003</v>
      </c>
      <c r="AE30" s="110">
        <v>1008.5</v>
      </c>
      <c r="AF30" s="110">
        <v>1008.5</v>
      </c>
      <c r="AG30" s="108" t="s">
        <v>1665</v>
      </c>
      <c r="AH30" s="110"/>
      <c r="AI30" s="109" t="s">
        <v>991</v>
      </c>
      <c r="AJ30" s="109"/>
      <c r="AK30" s="78" t="s">
        <v>990</v>
      </c>
      <c r="AM30" s="78">
        <v>2025</v>
      </c>
      <c r="AN30" s="78">
        <v>2027</v>
      </c>
      <c r="AO30" s="251">
        <f ca="1">IF(J30=0,0,J30*AV30/100/IF(OR($P$7="",ISNUMBER($P$7)=FALSE),1,((1+$P$7/100)^(IF(OR($P$11="",ISNUMBER($P$11)=FALSE),AL30,IF(YEAR(NOW())+$P$11&lt;AL30,YEAR(NOW())+$P$11,AL30))-YEAR(NOW()))))*IF(OR($P$9="",ISNUMBER($P$9)=FALSE),1,((1+$P$9/100)^(IF(OR($P$11="",ISNUMBER($P$11)=FALSE),AL30,IF(YEAR(NOW())+$P$11&lt;AL30,YEAR(NOW())+$P$11,AL30))-YEAR(NOW())))))</f>
        <v>0</v>
      </c>
      <c r="AP30" s="251">
        <f ca="1">IF(K30=0,0,K30*AV30/100/IF(OR($P$7="",ISNUMBER($P$7)=FALSE),1,((1+$P$7/100)^(IF(OR($P$11="",ISNUMBER($P$11)=FALSE),AM30,IF(YEAR(NOW())+$P$11+1&lt;AM30,YEAR(NOW())+$P$11+1,AM30))-YEAR(NOW()))))*IF(OR($P$9="",ISNUMBER($P$9)=FALSE),1,((1+$P$9/100)^(IF(OR($P$11="",ISNUMBER($P$11)=FALSE),AM30,IF(YEAR(NOW())+$P$11+1&lt;AM30,YEAR(NOW())+$P$11+1,AM30))-YEAR(NOW())))))</f>
        <v>0</v>
      </c>
      <c r="AQ30" s="251"/>
      <c r="AR30" s="251">
        <f ca="1">IF(M30="$0 (pad)",0,IF(M30=0,0,M30*AV30/100/IF(OR($P$7="",ISNUMBER($P$7)=FALSE),1,((1+$P$7/100)^(IF(OR($P$11="",ISNUMBER($P$11)=FALSE),AN30,IF(YEAR(NOW())+$P$11+10&lt;AN30,YEAR(NOW())+$P$11+10,AN30))-YEAR(NOW()))))*IF(OR($P$9="",ISNUMBER($P$9)=FALSE),1,((1+$P$9/100)^(IF(OR($P$11="",ISNUMBER($P$11)=FALSE),AN30,IF(YEAR(NOW())+$P$11+10&lt;AN30,YEAR(NOW())+$P$11+10,AN30))-YEAR(NOW()))))))</f>
        <v>0</v>
      </c>
      <c r="AS30" s="251">
        <f ca="1">IF(N30="$0 (pad)",0,IF(N30=0,0,N30*AV30/100/IF(OR($P$7="",ISNUMBER($P$7)=FALSE),1,((1+$P$7/100)^(IF(OR($P$11="",ISNUMBER($P$11)=FALSE),AN30,IF(YEAR(NOW())+$P$11+10&lt;AN30,YEAR(NOW())+$P$11+10,AN30))-YEAR(NOW()))))*IF(OR($P$9="",ISNUMBER($P$9)=FALSE),1,((1+$P$9/100)^(IF(OR($P$11="",ISNUMBER($P$11)=FALSE),AN30,IF(YEAR(NOW())+$P$11+10&lt;AN30,YEAR(NOW())+$P$11+10,AN30))-YEAR(NOW()))))))</f>
        <v>30800</v>
      </c>
      <c r="AT30" s="251">
        <f ca="1">IF(Q30=0,0,Q30*AV30/100/IF(OR($P$7="",ISNUMBER($P$7)=FALSE),1,((1+$P$7/100)^(IF(OR($P$11="",ISNUMBER($P$11)=FALSE),AL30,IF(YEAR(NOW())+$P$11&lt;AL30,YEAR(NOW())+$P$11,AL30))-YEAR(NOW()))))*IF(OR($P$9="",ISNUMBER($P$9)=FALSE),1,((1+$P$9/100)^(IF(OR($P$11="",ISNUMBER($P$11)=FALSE),AL30,IF(YEAR(NOW())+$P$11&lt;AL30,YEAR(NOW())+$P$11,AL30))-YEAR(NOW())))))</f>
        <v>0</v>
      </c>
      <c r="AU30" s="251">
        <f ca="1">IF(R30=0,0,R30*AV30/100/IF(OR($P$7="",ISNUMBER($P$7)=FALSE),1,((1+$P$7/100)^(IF(OR($P$11="",ISNUMBER($P$11)=FALSE),IF(AN30="",YEAR(NOW())+5,AN30),IF(YEAR(NOW())+$P$11+10&lt;IF(AN30="",YEAR(NOW())+5,AN30),YEAR(NOW())+$P$11+10,IF(AN30="",YEAR(NOW())+5,AN30)))-YEAR(NOW()))))*IF(OR($P$9="",ISNUMBER($P$9)=FALSE),1,((1+$P$9/100)^(IF(OR($P$11="",ISNUMBER($P$11)=FALSE),IF(AN30="",YEAR(NOW())+5,AN30),IF(YEAR(NOW())+$P$11+10&lt;IF(AN30="",YEAR(NOW())+5,AN30),YEAR(NOW())+$P$11+10,IF(AN30="",YEAR(NOW())+5,AN30)))-YEAR(NOW())))))</f>
        <v>23875</v>
      </c>
      <c r="AV30" s="78">
        <v>100</v>
      </c>
    </row>
    <row r="31" spans="1:48" x14ac:dyDescent="0.15">
      <c r="A31" s="112">
        <v>12</v>
      </c>
      <c r="B31" s="112" t="s">
        <v>1660</v>
      </c>
      <c r="C31" s="113" t="s">
        <v>1361</v>
      </c>
      <c r="D31" s="112" t="s">
        <v>170</v>
      </c>
      <c r="E31" s="119">
        <v>290022</v>
      </c>
      <c r="F31" s="112" t="s">
        <v>966</v>
      </c>
      <c r="G31" s="112" t="s">
        <v>1661</v>
      </c>
      <c r="H31" s="112" t="s">
        <v>1661</v>
      </c>
      <c r="I31" s="116">
        <v>1</v>
      </c>
      <c r="J31" s="288">
        <v>19300</v>
      </c>
      <c r="K31" s="288">
        <v>14500</v>
      </c>
      <c r="L31" s="288"/>
      <c r="M31" s="288">
        <v>0</v>
      </c>
      <c r="N31" s="288">
        <v>30800</v>
      </c>
      <c r="O31" s="288">
        <v>64600</v>
      </c>
      <c r="P31" s="288">
        <f t="shared" ca="1" si="0"/>
        <v>64600</v>
      </c>
      <c r="Q31" s="289">
        <v>30665</v>
      </c>
      <c r="R31" s="289">
        <v>23875</v>
      </c>
      <c r="S31" s="289">
        <v>54540</v>
      </c>
      <c r="T31" s="290">
        <f t="shared" ca="1" si="1"/>
        <v>54540</v>
      </c>
      <c r="U31" s="109"/>
      <c r="V31" s="109" t="s">
        <v>1366</v>
      </c>
      <c r="W31" s="109" t="s">
        <v>1369</v>
      </c>
      <c r="X31" s="108" t="s">
        <v>1367</v>
      </c>
      <c r="Y31" s="108" t="s">
        <v>1014</v>
      </c>
      <c r="Z31" s="287">
        <v>40086</v>
      </c>
      <c r="AA31" s="107">
        <f t="shared" ca="1" si="2"/>
        <v>46752</v>
      </c>
      <c r="AB31" s="108" t="s">
        <v>1670</v>
      </c>
      <c r="AC31" s="108" t="s">
        <v>1669</v>
      </c>
      <c r="AD31" s="108">
        <v>2003</v>
      </c>
      <c r="AE31" s="110">
        <v>782</v>
      </c>
      <c r="AF31" s="110">
        <v>782</v>
      </c>
      <c r="AG31" s="108" t="s">
        <v>1665</v>
      </c>
      <c r="AH31" s="110"/>
      <c r="AI31" s="109" t="s">
        <v>991</v>
      </c>
      <c r="AJ31" s="109"/>
      <c r="AK31" s="80">
        <v>46752</v>
      </c>
      <c r="AL31" s="78">
        <v>2027</v>
      </c>
      <c r="AM31" s="78">
        <v>2028</v>
      </c>
      <c r="AN31" s="78">
        <v>2037</v>
      </c>
      <c r="AO31" s="251">
        <f ca="1">IF(J31=0,0,J31*AV31/100/IF(OR($P$7="",ISNUMBER($P$7)=FALSE),1,((1+$P$7/100)^(IF(OR($P$11="",ISNUMBER($P$11)=FALSE),AL31,IF(YEAR(NOW())+$P$11&lt;AL31,YEAR(NOW())+$P$11,AL31))-YEAR(NOW()))))*IF(OR($P$9="",ISNUMBER($P$9)=FALSE),1,((1+$P$9/100)^(IF(OR($P$11="",ISNUMBER($P$11)=FALSE),AL31,IF(YEAR(NOW())+$P$11&lt;AL31,YEAR(NOW())+$P$11,AL31))-YEAR(NOW())))))</f>
        <v>19300</v>
      </c>
      <c r="AP31" s="251">
        <f ca="1">IF(K31=0,0,K31*AV31/100/IF(OR($P$7="",ISNUMBER($P$7)=FALSE),1,((1+$P$7/100)^(IF(OR($P$11="",ISNUMBER($P$11)=FALSE),AM31,IF(YEAR(NOW())+$P$11+1&lt;AM31,YEAR(NOW())+$P$11+1,AM31))-YEAR(NOW()))))*IF(OR($P$9="",ISNUMBER($P$9)=FALSE),1,((1+$P$9/100)^(IF(OR($P$11="",ISNUMBER($P$11)=FALSE),AM31,IF(YEAR(NOW())+$P$11+1&lt;AM31,YEAR(NOW())+$P$11+1,AM31))-YEAR(NOW())))))</f>
        <v>14500</v>
      </c>
      <c r="AQ31" s="251"/>
      <c r="AR31" s="251">
        <f ca="1">IF(M31="$0 (pad)",0,IF(M31=0,0,M31*AV31/100/IF(OR($P$7="",ISNUMBER($P$7)=FALSE),1,((1+$P$7/100)^(IF(OR($P$11="",ISNUMBER($P$11)=FALSE),AN31,IF(YEAR(NOW())+$P$11+10&lt;AN31,YEAR(NOW())+$P$11+10,AN31))-YEAR(NOW()))))*IF(OR($P$9="",ISNUMBER($P$9)=FALSE),1,((1+$P$9/100)^(IF(OR($P$11="",ISNUMBER($P$11)=FALSE),AN31,IF(YEAR(NOW())+$P$11+10&lt;AN31,YEAR(NOW())+$P$11+10,AN31))-YEAR(NOW()))))))</f>
        <v>0</v>
      </c>
      <c r="AS31" s="251">
        <f ca="1">IF(N31="$0 (pad)",0,IF(N31=0,0,N31*AV31/100/IF(OR($P$7="",ISNUMBER($P$7)=FALSE),1,((1+$P$7/100)^(IF(OR($P$11="",ISNUMBER($P$11)=FALSE),AN31,IF(YEAR(NOW())+$P$11+10&lt;AN31,YEAR(NOW())+$P$11+10,AN31))-YEAR(NOW()))))*IF(OR($P$9="",ISNUMBER($P$9)=FALSE),1,((1+$P$9/100)^(IF(OR($P$11="",ISNUMBER($P$11)=FALSE),AN31,IF(YEAR(NOW())+$P$11+10&lt;AN31,YEAR(NOW())+$P$11+10,AN31))-YEAR(NOW()))))))</f>
        <v>30800</v>
      </c>
      <c r="AT31" s="251">
        <f ca="1">IF(Q31=0,0,Q31*AV31/100/IF(OR($P$7="",ISNUMBER($P$7)=FALSE),1,((1+$P$7/100)^(IF(OR($P$11="",ISNUMBER($P$11)=FALSE),AL31,IF(YEAR(NOW())+$P$11&lt;AL31,YEAR(NOW())+$P$11,AL31))-YEAR(NOW()))))*IF(OR($P$9="",ISNUMBER($P$9)=FALSE),1,((1+$P$9/100)^(IF(OR($P$11="",ISNUMBER($P$11)=FALSE),AL31,IF(YEAR(NOW())+$P$11&lt;AL31,YEAR(NOW())+$P$11,AL31))-YEAR(NOW())))))</f>
        <v>30665</v>
      </c>
      <c r="AU31" s="251">
        <f ca="1">IF(R31=0,0,R31*AV31/100/IF(OR($P$7="",ISNUMBER($P$7)=FALSE),1,((1+$P$7/100)^(IF(OR($P$11="",ISNUMBER($P$11)=FALSE),IF(AN31="",YEAR(NOW())+5,AN31),IF(YEAR(NOW())+$P$11+10&lt;IF(AN31="",YEAR(NOW())+5,AN31),YEAR(NOW())+$P$11+10,IF(AN31="",YEAR(NOW())+5,AN31)))-YEAR(NOW()))))*IF(OR($P$9="",ISNUMBER($P$9)=FALSE),1,((1+$P$9/100)^(IF(OR($P$11="",ISNUMBER($P$11)=FALSE),IF(AN31="",YEAR(NOW())+5,AN31),IF(YEAR(NOW())+$P$11+10&lt;IF(AN31="",YEAR(NOW())+5,AN31),YEAR(NOW())+$P$11+10,IF(AN31="",YEAR(NOW())+5,AN31)))-YEAR(NOW())))))</f>
        <v>23875</v>
      </c>
      <c r="AV31" s="78">
        <v>100</v>
      </c>
    </row>
    <row r="32" spans="1:48" x14ac:dyDescent="0.15">
      <c r="A32" s="112">
        <v>13</v>
      </c>
      <c r="B32" s="112" t="s">
        <v>1660</v>
      </c>
      <c r="C32" s="113" t="s">
        <v>1361</v>
      </c>
      <c r="D32" s="112" t="s">
        <v>171</v>
      </c>
      <c r="E32" s="119">
        <v>290787</v>
      </c>
      <c r="F32" s="112" t="s">
        <v>966</v>
      </c>
      <c r="G32" s="112" t="s">
        <v>1661</v>
      </c>
      <c r="H32" s="112" t="s">
        <v>1661</v>
      </c>
      <c r="I32" s="116">
        <v>1</v>
      </c>
      <c r="J32" s="288">
        <v>19300</v>
      </c>
      <c r="K32" s="288">
        <v>14500</v>
      </c>
      <c r="L32" s="288"/>
      <c r="M32" s="288">
        <v>0</v>
      </c>
      <c r="N32" s="288">
        <v>30800</v>
      </c>
      <c r="O32" s="288">
        <v>64600</v>
      </c>
      <c r="P32" s="288">
        <f t="shared" ca="1" si="0"/>
        <v>64600</v>
      </c>
      <c r="Q32" s="289">
        <v>30665</v>
      </c>
      <c r="R32" s="289">
        <v>23875</v>
      </c>
      <c r="S32" s="289">
        <v>54540</v>
      </c>
      <c r="T32" s="290">
        <f t="shared" ca="1" si="1"/>
        <v>54540</v>
      </c>
      <c r="U32" s="109"/>
      <c r="V32" s="109" t="s">
        <v>1366</v>
      </c>
      <c r="W32" s="109" t="s">
        <v>1369</v>
      </c>
      <c r="X32" s="108" t="s">
        <v>1367</v>
      </c>
      <c r="Y32" s="108" t="s">
        <v>1015</v>
      </c>
      <c r="Z32" s="287">
        <v>42643</v>
      </c>
      <c r="AA32" s="107">
        <f t="shared" ca="1" si="2"/>
        <v>47026</v>
      </c>
      <c r="AB32" s="108" t="s">
        <v>1670</v>
      </c>
      <c r="AC32" s="108" t="s">
        <v>1669</v>
      </c>
      <c r="AD32" s="108">
        <v>2003</v>
      </c>
      <c r="AE32" s="110">
        <v>760</v>
      </c>
      <c r="AF32" s="110">
        <v>760</v>
      </c>
      <c r="AG32" s="108" t="s">
        <v>1665</v>
      </c>
      <c r="AH32" s="110"/>
      <c r="AI32" s="109" t="s">
        <v>991</v>
      </c>
      <c r="AJ32" s="109"/>
      <c r="AK32" s="80">
        <v>47026</v>
      </c>
      <c r="AL32" s="78">
        <v>2028</v>
      </c>
      <c r="AM32" s="78">
        <v>2029</v>
      </c>
      <c r="AN32" s="78">
        <v>2038</v>
      </c>
      <c r="AO32" s="251">
        <f ca="1">IF(J32=0,0,J32*AV32/100/IF(OR($P$7="",ISNUMBER($P$7)=FALSE),1,((1+$P$7/100)^(IF(OR($P$11="",ISNUMBER($P$11)=FALSE),AL32,IF(YEAR(NOW())+$P$11&lt;AL32,YEAR(NOW())+$P$11,AL32))-YEAR(NOW()))))*IF(OR($P$9="",ISNUMBER($P$9)=FALSE),1,((1+$P$9/100)^(IF(OR($P$11="",ISNUMBER($P$11)=FALSE),AL32,IF(YEAR(NOW())+$P$11&lt;AL32,YEAR(NOW())+$P$11,AL32))-YEAR(NOW())))))</f>
        <v>19300</v>
      </c>
      <c r="AP32" s="251">
        <f ca="1">IF(K32=0,0,K32*AV32/100/IF(OR($P$7="",ISNUMBER($P$7)=FALSE),1,((1+$P$7/100)^(IF(OR($P$11="",ISNUMBER($P$11)=FALSE),AM32,IF(YEAR(NOW())+$P$11+1&lt;AM32,YEAR(NOW())+$P$11+1,AM32))-YEAR(NOW()))))*IF(OR($P$9="",ISNUMBER($P$9)=FALSE),1,((1+$P$9/100)^(IF(OR($P$11="",ISNUMBER($P$11)=FALSE),AM32,IF(YEAR(NOW())+$P$11+1&lt;AM32,YEAR(NOW())+$P$11+1,AM32))-YEAR(NOW())))))</f>
        <v>14500</v>
      </c>
      <c r="AQ32" s="251"/>
      <c r="AR32" s="251">
        <f ca="1">IF(M32="$0 (pad)",0,IF(M32=0,0,M32*AV32/100/IF(OR($P$7="",ISNUMBER($P$7)=FALSE),1,((1+$P$7/100)^(IF(OR($P$11="",ISNUMBER($P$11)=FALSE),AN32,IF(YEAR(NOW())+$P$11+10&lt;AN32,YEAR(NOW())+$P$11+10,AN32))-YEAR(NOW()))))*IF(OR($P$9="",ISNUMBER($P$9)=FALSE),1,((1+$P$9/100)^(IF(OR($P$11="",ISNUMBER($P$11)=FALSE),AN32,IF(YEAR(NOW())+$P$11+10&lt;AN32,YEAR(NOW())+$P$11+10,AN32))-YEAR(NOW()))))))</f>
        <v>0</v>
      </c>
      <c r="AS32" s="251">
        <f ca="1">IF(N32="$0 (pad)",0,IF(N32=0,0,N32*AV32/100/IF(OR($P$7="",ISNUMBER($P$7)=FALSE),1,((1+$P$7/100)^(IF(OR($P$11="",ISNUMBER($P$11)=FALSE),AN32,IF(YEAR(NOW())+$P$11+10&lt;AN32,YEAR(NOW())+$P$11+10,AN32))-YEAR(NOW()))))*IF(OR($P$9="",ISNUMBER($P$9)=FALSE),1,((1+$P$9/100)^(IF(OR($P$11="",ISNUMBER($P$11)=FALSE),AN32,IF(YEAR(NOW())+$P$11+10&lt;AN32,YEAR(NOW())+$P$11+10,AN32))-YEAR(NOW()))))))</f>
        <v>30800</v>
      </c>
      <c r="AT32" s="251">
        <f ca="1">IF(Q32=0,0,Q32*AV32/100/IF(OR($P$7="",ISNUMBER($P$7)=FALSE),1,((1+$P$7/100)^(IF(OR($P$11="",ISNUMBER($P$11)=FALSE),AL32,IF(YEAR(NOW())+$P$11&lt;AL32,YEAR(NOW())+$P$11,AL32))-YEAR(NOW()))))*IF(OR($P$9="",ISNUMBER($P$9)=FALSE),1,((1+$P$9/100)^(IF(OR($P$11="",ISNUMBER($P$11)=FALSE),AL32,IF(YEAR(NOW())+$P$11&lt;AL32,YEAR(NOW())+$P$11,AL32))-YEAR(NOW())))))</f>
        <v>30665</v>
      </c>
      <c r="AU32" s="251">
        <f ca="1">IF(R32=0,0,R32*AV32/100/IF(OR($P$7="",ISNUMBER($P$7)=FALSE),1,((1+$P$7/100)^(IF(OR($P$11="",ISNUMBER($P$11)=FALSE),IF(AN32="",YEAR(NOW())+5,AN32),IF(YEAR(NOW())+$P$11+10&lt;IF(AN32="",YEAR(NOW())+5,AN32),YEAR(NOW())+$P$11+10,IF(AN32="",YEAR(NOW())+5,AN32)))-YEAR(NOW()))))*IF(OR($P$9="",ISNUMBER($P$9)=FALSE),1,((1+$P$9/100)^(IF(OR($P$11="",ISNUMBER($P$11)=FALSE),IF(AN32="",YEAR(NOW())+5,AN32),IF(YEAR(NOW())+$P$11+10&lt;IF(AN32="",YEAR(NOW())+5,AN32),YEAR(NOW())+$P$11+10,IF(AN32="",YEAR(NOW())+5,AN32)))-YEAR(NOW())))))</f>
        <v>23875</v>
      </c>
      <c r="AV32" s="78">
        <v>100</v>
      </c>
    </row>
    <row r="33" spans="1:48" x14ac:dyDescent="0.15">
      <c r="A33" s="112">
        <v>14</v>
      </c>
      <c r="B33" s="112" t="s">
        <v>1660</v>
      </c>
      <c r="C33" s="113" t="s">
        <v>1361</v>
      </c>
      <c r="D33" s="112" t="s">
        <v>172</v>
      </c>
      <c r="E33" s="119">
        <v>290451</v>
      </c>
      <c r="F33" s="112" t="s">
        <v>966</v>
      </c>
      <c r="G33" s="112" t="s">
        <v>1391</v>
      </c>
      <c r="H33" s="112" t="s">
        <v>1391</v>
      </c>
      <c r="I33" s="116">
        <v>1</v>
      </c>
      <c r="J33" s="288">
        <v>0</v>
      </c>
      <c r="K33" s="288">
        <v>0</v>
      </c>
      <c r="L33" s="288"/>
      <c r="M33" s="288">
        <v>0</v>
      </c>
      <c r="N33" s="288">
        <v>30800</v>
      </c>
      <c r="O33" s="288">
        <v>30800</v>
      </c>
      <c r="P33" s="288">
        <f t="shared" ca="1" si="0"/>
        <v>30800</v>
      </c>
      <c r="Q33" s="289">
        <v>0</v>
      </c>
      <c r="R33" s="289">
        <v>23875</v>
      </c>
      <c r="S33" s="289">
        <v>23875</v>
      </c>
      <c r="T33" s="290">
        <f t="shared" ca="1" si="1"/>
        <v>23875</v>
      </c>
      <c r="U33" s="109"/>
      <c r="V33" s="109" t="s">
        <v>1366</v>
      </c>
      <c r="W33" s="109" t="s">
        <v>1369</v>
      </c>
      <c r="X33" s="108" t="s">
        <v>1367</v>
      </c>
      <c r="Y33" s="108" t="s">
        <v>1016</v>
      </c>
      <c r="Z33" s="287"/>
      <c r="AA33" s="107" t="str">
        <f t="shared" ca="1" si="2"/>
        <v>Complete</v>
      </c>
      <c r="AB33" s="108"/>
      <c r="AC33" s="108" t="s">
        <v>1669</v>
      </c>
      <c r="AD33" s="108">
        <v>2003</v>
      </c>
      <c r="AE33" s="110">
        <v>750</v>
      </c>
      <c r="AF33" s="110">
        <v>750</v>
      </c>
      <c r="AG33" s="108" t="s">
        <v>1665</v>
      </c>
      <c r="AH33" s="110"/>
      <c r="AI33" s="109" t="s">
        <v>991</v>
      </c>
      <c r="AJ33" s="109"/>
      <c r="AK33" s="78" t="s">
        <v>990</v>
      </c>
      <c r="AN33" s="78">
        <v>2027</v>
      </c>
      <c r="AO33" s="251">
        <f ca="1">IF(J33=0,0,J33*AV33/100/IF(OR($P$7="",ISNUMBER($P$7)=FALSE),1,((1+$P$7/100)^(IF(OR($P$11="",ISNUMBER($P$11)=FALSE),AL33,IF(YEAR(NOW())+$P$11&lt;AL33,YEAR(NOW())+$P$11,AL33))-YEAR(NOW()))))*IF(OR($P$9="",ISNUMBER($P$9)=FALSE),1,((1+$P$9/100)^(IF(OR($P$11="",ISNUMBER($P$11)=FALSE),AL33,IF(YEAR(NOW())+$P$11&lt;AL33,YEAR(NOW())+$P$11,AL33))-YEAR(NOW())))))</f>
        <v>0</v>
      </c>
      <c r="AP33" s="251">
        <f ca="1">IF(K33=0,0,K33*AV33/100/IF(OR($P$7="",ISNUMBER($P$7)=FALSE),1,((1+$P$7/100)^(IF(OR($P$11="",ISNUMBER($P$11)=FALSE),AM33,IF(YEAR(NOW())+$P$11+1&lt;AM33,YEAR(NOW())+$P$11+1,AM33))-YEAR(NOW()))))*IF(OR($P$9="",ISNUMBER($P$9)=FALSE),1,((1+$P$9/100)^(IF(OR($P$11="",ISNUMBER($P$11)=FALSE),AM33,IF(YEAR(NOW())+$P$11+1&lt;AM33,YEAR(NOW())+$P$11+1,AM33))-YEAR(NOW())))))</f>
        <v>0</v>
      </c>
      <c r="AQ33" s="251"/>
      <c r="AR33" s="251">
        <f ca="1">IF(M33="$0 (pad)",0,IF(M33=0,0,M33*AV33/100/IF(OR($P$7="",ISNUMBER($P$7)=FALSE),1,((1+$P$7/100)^(IF(OR($P$11="",ISNUMBER($P$11)=FALSE),AN33,IF(YEAR(NOW())+$P$11+10&lt;AN33,YEAR(NOW())+$P$11+10,AN33))-YEAR(NOW()))))*IF(OR($P$9="",ISNUMBER($P$9)=FALSE),1,((1+$P$9/100)^(IF(OR($P$11="",ISNUMBER($P$11)=FALSE),AN33,IF(YEAR(NOW())+$P$11+10&lt;AN33,YEAR(NOW())+$P$11+10,AN33))-YEAR(NOW()))))))</f>
        <v>0</v>
      </c>
      <c r="AS33" s="251">
        <f ca="1">IF(N33="$0 (pad)",0,IF(N33=0,0,N33*AV33/100/IF(OR($P$7="",ISNUMBER($P$7)=FALSE),1,((1+$P$7/100)^(IF(OR($P$11="",ISNUMBER($P$11)=FALSE),AN33,IF(YEAR(NOW())+$P$11+10&lt;AN33,YEAR(NOW())+$P$11+10,AN33))-YEAR(NOW()))))*IF(OR($P$9="",ISNUMBER($P$9)=FALSE),1,((1+$P$9/100)^(IF(OR($P$11="",ISNUMBER($P$11)=FALSE),AN33,IF(YEAR(NOW())+$P$11+10&lt;AN33,YEAR(NOW())+$P$11+10,AN33))-YEAR(NOW()))))))</f>
        <v>30800</v>
      </c>
      <c r="AT33" s="251">
        <f ca="1">IF(Q33=0,0,Q33*AV33/100/IF(OR($P$7="",ISNUMBER($P$7)=FALSE),1,((1+$P$7/100)^(IF(OR($P$11="",ISNUMBER($P$11)=FALSE),AL33,IF(YEAR(NOW())+$P$11&lt;AL33,YEAR(NOW())+$P$11,AL33))-YEAR(NOW()))))*IF(OR($P$9="",ISNUMBER($P$9)=FALSE),1,((1+$P$9/100)^(IF(OR($P$11="",ISNUMBER($P$11)=FALSE),AL33,IF(YEAR(NOW())+$P$11&lt;AL33,YEAR(NOW())+$P$11,AL33))-YEAR(NOW())))))</f>
        <v>0</v>
      </c>
      <c r="AU33" s="251">
        <f ca="1">IF(R33=0,0,R33*AV33/100/IF(OR($P$7="",ISNUMBER($P$7)=FALSE),1,((1+$P$7/100)^(IF(OR($P$11="",ISNUMBER($P$11)=FALSE),IF(AN33="",YEAR(NOW())+5,AN33),IF(YEAR(NOW())+$P$11+10&lt;IF(AN33="",YEAR(NOW())+5,AN33),YEAR(NOW())+$P$11+10,IF(AN33="",YEAR(NOW())+5,AN33)))-YEAR(NOW()))))*IF(OR($P$9="",ISNUMBER($P$9)=FALSE),1,((1+$P$9/100)^(IF(OR($P$11="",ISNUMBER($P$11)=FALSE),IF(AN33="",YEAR(NOW())+5,AN33),IF(YEAR(NOW())+$P$11+10&lt;IF(AN33="",YEAR(NOW())+5,AN33),YEAR(NOW())+$P$11+10,IF(AN33="",YEAR(NOW())+5,AN33)))-YEAR(NOW())))))</f>
        <v>23875</v>
      </c>
      <c r="AV33" s="78">
        <v>100</v>
      </c>
    </row>
    <row r="34" spans="1:48" x14ac:dyDescent="0.15">
      <c r="A34" s="112">
        <v>15</v>
      </c>
      <c r="B34" s="112" t="s">
        <v>1660</v>
      </c>
      <c r="C34" s="113" t="s">
        <v>1361</v>
      </c>
      <c r="D34" s="112" t="s">
        <v>173</v>
      </c>
      <c r="E34" s="119">
        <v>290023</v>
      </c>
      <c r="F34" s="112" t="s">
        <v>966</v>
      </c>
      <c r="G34" s="112" t="s">
        <v>1661</v>
      </c>
      <c r="H34" s="112" t="s">
        <v>1661</v>
      </c>
      <c r="I34" s="116">
        <v>1</v>
      </c>
      <c r="J34" s="288">
        <v>19300</v>
      </c>
      <c r="K34" s="288">
        <v>14500</v>
      </c>
      <c r="L34" s="288"/>
      <c r="M34" s="288">
        <v>0</v>
      </c>
      <c r="N34" s="288">
        <v>30800</v>
      </c>
      <c r="O34" s="288">
        <v>64600</v>
      </c>
      <c r="P34" s="288">
        <f t="shared" ca="1" si="0"/>
        <v>64600</v>
      </c>
      <c r="Q34" s="289">
        <v>30665</v>
      </c>
      <c r="R34" s="289">
        <v>23875</v>
      </c>
      <c r="S34" s="289">
        <v>54540</v>
      </c>
      <c r="T34" s="290">
        <f t="shared" ca="1" si="1"/>
        <v>54540</v>
      </c>
      <c r="U34" s="109"/>
      <c r="V34" s="109" t="s">
        <v>1366</v>
      </c>
      <c r="W34" s="109" t="s">
        <v>1369</v>
      </c>
      <c r="X34" s="108" t="s">
        <v>1367</v>
      </c>
      <c r="Y34" s="108" t="s">
        <v>1017</v>
      </c>
      <c r="Z34" s="287">
        <v>39599</v>
      </c>
      <c r="AA34" s="107">
        <f t="shared" ca="1" si="2"/>
        <v>46752</v>
      </c>
      <c r="AB34" s="108" t="s">
        <v>1670</v>
      </c>
      <c r="AC34" s="108" t="s">
        <v>1669</v>
      </c>
      <c r="AD34" s="108">
        <v>2003</v>
      </c>
      <c r="AE34" s="110">
        <v>975</v>
      </c>
      <c r="AF34" s="110">
        <v>975</v>
      </c>
      <c r="AG34" s="108" t="s">
        <v>1665</v>
      </c>
      <c r="AH34" s="110"/>
      <c r="AI34" s="109" t="s">
        <v>991</v>
      </c>
      <c r="AJ34" s="109"/>
      <c r="AK34" s="80">
        <v>46752</v>
      </c>
      <c r="AL34" s="78">
        <v>2027</v>
      </c>
      <c r="AM34" s="78">
        <v>2028</v>
      </c>
      <c r="AN34" s="78">
        <v>2037</v>
      </c>
      <c r="AO34" s="251">
        <f ca="1">IF(J34=0,0,J34*AV34/100/IF(OR($P$7="",ISNUMBER($P$7)=FALSE),1,((1+$P$7/100)^(IF(OR($P$11="",ISNUMBER($P$11)=FALSE),AL34,IF(YEAR(NOW())+$P$11&lt;AL34,YEAR(NOW())+$P$11,AL34))-YEAR(NOW()))))*IF(OR($P$9="",ISNUMBER($P$9)=FALSE),1,((1+$P$9/100)^(IF(OR($P$11="",ISNUMBER($P$11)=FALSE),AL34,IF(YEAR(NOW())+$P$11&lt;AL34,YEAR(NOW())+$P$11,AL34))-YEAR(NOW())))))</f>
        <v>19300</v>
      </c>
      <c r="AP34" s="251">
        <f ca="1">IF(K34=0,0,K34*AV34/100/IF(OR($P$7="",ISNUMBER($P$7)=FALSE),1,((1+$P$7/100)^(IF(OR($P$11="",ISNUMBER($P$11)=FALSE),AM34,IF(YEAR(NOW())+$P$11+1&lt;AM34,YEAR(NOW())+$P$11+1,AM34))-YEAR(NOW()))))*IF(OR($P$9="",ISNUMBER($P$9)=FALSE),1,((1+$P$9/100)^(IF(OR($P$11="",ISNUMBER($P$11)=FALSE),AM34,IF(YEAR(NOW())+$P$11+1&lt;AM34,YEAR(NOW())+$P$11+1,AM34))-YEAR(NOW())))))</f>
        <v>14500</v>
      </c>
      <c r="AQ34" s="251"/>
      <c r="AR34" s="251">
        <f ca="1">IF(M34="$0 (pad)",0,IF(M34=0,0,M34*AV34/100/IF(OR($P$7="",ISNUMBER($P$7)=FALSE),1,((1+$P$7/100)^(IF(OR($P$11="",ISNUMBER($P$11)=FALSE),AN34,IF(YEAR(NOW())+$P$11+10&lt;AN34,YEAR(NOW())+$P$11+10,AN34))-YEAR(NOW()))))*IF(OR($P$9="",ISNUMBER($P$9)=FALSE),1,((1+$P$9/100)^(IF(OR($P$11="",ISNUMBER($P$11)=FALSE),AN34,IF(YEAR(NOW())+$P$11+10&lt;AN34,YEAR(NOW())+$P$11+10,AN34))-YEAR(NOW()))))))</f>
        <v>0</v>
      </c>
      <c r="AS34" s="251">
        <f ca="1">IF(N34="$0 (pad)",0,IF(N34=0,0,N34*AV34/100/IF(OR($P$7="",ISNUMBER($P$7)=FALSE),1,((1+$P$7/100)^(IF(OR($P$11="",ISNUMBER($P$11)=FALSE),AN34,IF(YEAR(NOW())+$P$11+10&lt;AN34,YEAR(NOW())+$P$11+10,AN34))-YEAR(NOW()))))*IF(OR($P$9="",ISNUMBER($P$9)=FALSE),1,((1+$P$9/100)^(IF(OR($P$11="",ISNUMBER($P$11)=FALSE),AN34,IF(YEAR(NOW())+$P$11+10&lt;AN34,YEAR(NOW())+$P$11+10,AN34))-YEAR(NOW()))))))</f>
        <v>30800</v>
      </c>
      <c r="AT34" s="251">
        <f ca="1">IF(Q34=0,0,Q34*AV34/100/IF(OR($P$7="",ISNUMBER($P$7)=FALSE),1,((1+$P$7/100)^(IF(OR($P$11="",ISNUMBER($P$11)=FALSE),AL34,IF(YEAR(NOW())+$P$11&lt;AL34,YEAR(NOW())+$P$11,AL34))-YEAR(NOW()))))*IF(OR($P$9="",ISNUMBER($P$9)=FALSE),1,((1+$P$9/100)^(IF(OR($P$11="",ISNUMBER($P$11)=FALSE),AL34,IF(YEAR(NOW())+$P$11&lt;AL34,YEAR(NOW())+$P$11,AL34))-YEAR(NOW())))))</f>
        <v>30665</v>
      </c>
      <c r="AU34" s="251">
        <f ca="1">IF(R34=0,0,R34*AV34/100/IF(OR($P$7="",ISNUMBER($P$7)=FALSE),1,((1+$P$7/100)^(IF(OR($P$11="",ISNUMBER($P$11)=FALSE),IF(AN34="",YEAR(NOW())+5,AN34),IF(YEAR(NOW())+$P$11+10&lt;IF(AN34="",YEAR(NOW())+5,AN34),YEAR(NOW())+$P$11+10,IF(AN34="",YEAR(NOW())+5,AN34)))-YEAR(NOW()))))*IF(OR($P$9="",ISNUMBER($P$9)=FALSE),1,((1+$P$9/100)^(IF(OR($P$11="",ISNUMBER($P$11)=FALSE),IF(AN34="",YEAR(NOW())+5,AN34),IF(YEAR(NOW())+$P$11+10&lt;IF(AN34="",YEAR(NOW())+5,AN34),YEAR(NOW())+$P$11+10,IF(AN34="",YEAR(NOW())+5,AN34)))-YEAR(NOW())))))</f>
        <v>23875</v>
      </c>
      <c r="AV34" s="78">
        <v>100</v>
      </c>
    </row>
    <row r="35" spans="1:48" x14ac:dyDescent="0.15">
      <c r="A35" s="112">
        <v>16</v>
      </c>
      <c r="B35" s="112" t="s">
        <v>1660</v>
      </c>
      <c r="C35" s="113" t="s">
        <v>1361</v>
      </c>
      <c r="D35" s="112" t="s">
        <v>174</v>
      </c>
      <c r="E35" s="119">
        <v>480258</v>
      </c>
      <c r="F35" s="112" t="s">
        <v>966</v>
      </c>
      <c r="G35" s="112" t="s">
        <v>1661</v>
      </c>
      <c r="H35" s="112" t="s">
        <v>1661</v>
      </c>
      <c r="I35" s="116">
        <v>1</v>
      </c>
      <c r="J35" s="288">
        <v>35200</v>
      </c>
      <c r="K35" s="288">
        <v>5500</v>
      </c>
      <c r="L35" s="288"/>
      <c r="M35" s="288" t="s">
        <v>989</v>
      </c>
      <c r="N35" s="288" t="s">
        <v>989</v>
      </c>
      <c r="O35" s="288">
        <v>40700</v>
      </c>
      <c r="P35" s="288">
        <f t="shared" ca="1" si="0"/>
        <v>40700</v>
      </c>
      <c r="Q35" s="289">
        <v>43314</v>
      </c>
      <c r="R35" s="289">
        <v>23875</v>
      </c>
      <c r="S35" s="289">
        <v>67189</v>
      </c>
      <c r="T35" s="290">
        <f t="shared" ca="1" si="1"/>
        <v>67189</v>
      </c>
      <c r="U35" s="109"/>
      <c r="V35" s="109" t="s">
        <v>1366</v>
      </c>
      <c r="W35" s="109" t="s">
        <v>1369</v>
      </c>
      <c r="X35" s="108" t="s">
        <v>1367</v>
      </c>
      <c r="Y35" s="108" t="s">
        <v>1018</v>
      </c>
      <c r="Z35" s="287">
        <v>45077</v>
      </c>
      <c r="AA35" s="107">
        <f t="shared" ca="1" si="2"/>
        <v>49460</v>
      </c>
      <c r="AB35" s="108" t="s">
        <v>1670</v>
      </c>
      <c r="AC35" s="108" t="s">
        <v>1669</v>
      </c>
      <c r="AD35" s="108">
        <v>2018</v>
      </c>
      <c r="AE35" s="110">
        <v>2275</v>
      </c>
      <c r="AF35" s="110">
        <v>711.15</v>
      </c>
      <c r="AG35" s="108" t="s">
        <v>1666</v>
      </c>
      <c r="AH35" s="110"/>
      <c r="AI35" s="109" t="s">
        <v>991</v>
      </c>
      <c r="AJ35" s="109"/>
      <c r="AK35" s="80">
        <v>49460</v>
      </c>
      <c r="AL35" s="78">
        <v>2035</v>
      </c>
      <c r="AM35" s="78">
        <v>2036</v>
      </c>
      <c r="AO35" s="251">
        <f ca="1">IF(J35=0,0,J35*AV35/100/IF(OR($P$7="",ISNUMBER($P$7)=FALSE),1,((1+$P$7/100)^(IF(OR($P$11="",ISNUMBER($P$11)=FALSE),AL35,IF(YEAR(NOW())+$P$11&lt;AL35,YEAR(NOW())+$P$11,AL35))-YEAR(NOW()))))*IF(OR($P$9="",ISNUMBER($P$9)=FALSE),1,((1+$P$9/100)^(IF(OR($P$11="",ISNUMBER($P$11)=FALSE),AL35,IF(YEAR(NOW())+$P$11&lt;AL35,YEAR(NOW())+$P$11,AL35))-YEAR(NOW())))))</f>
        <v>35200</v>
      </c>
      <c r="AP35" s="251">
        <f ca="1">IF(K35=0,0,K35*AV35/100/IF(OR($P$7="",ISNUMBER($P$7)=FALSE),1,((1+$P$7/100)^(IF(OR($P$11="",ISNUMBER($P$11)=FALSE),AM35,IF(YEAR(NOW())+$P$11+1&lt;AM35,YEAR(NOW())+$P$11+1,AM35))-YEAR(NOW()))))*IF(OR($P$9="",ISNUMBER($P$9)=FALSE),1,((1+$P$9/100)^(IF(OR($P$11="",ISNUMBER($P$11)=FALSE),AM35,IF(YEAR(NOW())+$P$11+1&lt;AM35,YEAR(NOW())+$P$11+1,AM35))-YEAR(NOW())))))</f>
        <v>5500</v>
      </c>
      <c r="AQ35" s="251"/>
      <c r="AR35" s="251">
        <f ca="1">IF(M35="$0 (pad)",0,IF(M35=0,0,M35*AV35/100/IF(OR($P$7="",ISNUMBER($P$7)=FALSE),1,((1+$P$7/100)^(IF(OR($P$11="",ISNUMBER($P$11)=FALSE),AN35,IF(YEAR(NOW())+$P$11+10&lt;AN35,YEAR(NOW())+$P$11+10,AN35))-YEAR(NOW()))))*IF(OR($P$9="",ISNUMBER($P$9)=FALSE),1,((1+$P$9/100)^(IF(OR($P$11="",ISNUMBER($P$11)=FALSE),AN35,IF(YEAR(NOW())+$P$11+10&lt;AN35,YEAR(NOW())+$P$11+10,AN35))-YEAR(NOW()))))))</f>
        <v>0</v>
      </c>
      <c r="AS35" s="251">
        <f ca="1">IF(N35="$0 (pad)",0,IF(N35=0,0,N35*AV35/100/IF(OR($P$7="",ISNUMBER($P$7)=FALSE),1,((1+$P$7/100)^(IF(OR($P$11="",ISNUMBER($P$11)=FALSE),AN35,IF(YEAR(NOW())+$P$11+10&lt;AN35,YEAR(NOW())+$P$11+10,AN35))-YEAR(NOW()))))*IF(OR($P$9="",ISNUMBER($P$9)=FALSE),1,((1+$P$9/100)^(IF(OR($P$11="",ISNUMBER($P$11)=FALSE),AN35,IF(YEAR(NOW())+$P$11+10&lt;AN35,YEAR(NOW())+$P$11+10,AN35))-YEAR(NOW()))))))</f>
        <v>0</v>
      </c>
      <c r="AT35" s="251">
        <f ca="1">IF(Q35=0,0,Q35*AV35/100/IF(OR($P$7="",ISNUMBER($P$7)=FALSE),1,((1+$P$7/100)^(IF(OR($P$11="",ISNUMBER($P$11)=FALSE),AL35,IF(YEAR(NOW())+$P$11&lt;AL35,YEAR(NOW())+$P$11,AL35))-YEAR(NOW()))))*IF(OR($P$9="",ISNUMBER($P$9)=FALSE),1,((1+$P$9/100)^(IF(OR($P$11="",ISNUMBER($P$11)=FALSE),AL35,IF(YEAR(NOW())+$P$11&lt;AL35,YEAR(NOW())+$P$11,AL35))-YEAR(NOW())))))</f>
        <v>43314</v>
      </c>
      <c r="AU35" s="251">
        <f ca="1">IF(R35=0,0,R35*AV35/100/IF(OR($P$7="",ISNUMBER($P$7)=FALSE),1,((1+$P$7/100)^(IF(OR($P$11="",ISNUMBER($P$11)=FALSE),IF(AN35="",YEAR(NOW())+5,AN35),IF(YEAR(NOW())+$P$11+10&lt;IF(AN35="",YEAR(NOW())+5,AN35),YEAR(NOW())+$P$11+10,IF(AN35="",YEAR(NOW())+5,AN35)))-YEAR(NOW()))))*IF(OR($P$9="",ISNUMBER($P$9)=FALSE),1,((1+$P$9/100)^(IF(OR($P$11="",ISNUMBER($P$11)=FALSE),IF(AN35="",YEAR(NOW())+5,AN35),IF(YEAR(NOW())+$P$11+10&lt;IF(AN35="",YEAR(NOW())+5,AN35),YEAR(NOW())+$P$11+10,IF(AN35="",YEAR(NOW())+5,AN35)))-YEAR(NOW())))))</f>
        <v>23875</v>
      </c>
      <c r="AV35" s="78">
        <v>100</v>
      </c>
    </row>
    <row r="36" spans="1:48" x14ac:dyDescent="0.15">
      <c r="A36" s="112">
        <v>17</v>
      </c>
      <c r="B36" s="112" t="s">
        <v>1660</v>
      </c>
      <c r="C36" s="113" t="s">
        <v>1361</v>
      </c>
      <c r="D36" s="112" t="s">
        <v>175</v>
      </c>
      <c r="E36" s="119">
        <v>480260</v>
      </c>
      <c r="F36" s="112" t="s">
        <v>966</v>
      </c>
      <c r="G36" s="112" t="s">
        <v>1662</v>
      </c>
      <c r="H36" s="112" t="s">
        <v>1662</v>
      </c>
      <c r="I36" s="116">
        <v>1</v>
      </c>
      <c r="J36" s="288">
        <v>37900</v>
      </c>
      <c r="K36" s="288">
        <v>5500</v>
      </c>
      <c r="L36" s="288"/>
      <c r="M36" s="288" t="s">
        <v>989</v>
      </c>
      <c r="N36" s="288" t="s">
        <v>989</v>
      </c>
      <c r="O36" s="288">
        <v>43400</v>
      </c>
      <c r="P36" s="288">
        <f t="shared" ca="1" si="0"/>
        <v>43400</v>
      </c>
      <c r="Q36" s="289">
        <v>43314</v>
      </c>
      <c r="R36" s="289">
        <v>23875</v>
      </c>
      <c r="S36" s="289">
        <v>67189</v>
      </c>
      <c r="T36" s="290">
        <f t="shared" ca="1" si="1"/>
        <v>67189</v>
      </c>
      <c r="U36" s="109"/>
      <c r="V36" s="109" t="s">
        <v>1366</v>
      </c>
      <c r="W36" s="109" t="s">
        <v>1369</v>
      </c>
      <c r="X36" s="108" t="s">
        <v>1367</v>
      </c>
      <c r="Y36" s="108" t="s">
        <v>1018</v>
      </c>
      <c r="Z36" s="287">
        <v>48109</v>
      </c>
      <c r="AA36" s="107">
        <f t="shared" ca="1" si="2"/>
        <v>52492</v>
      </c>
      <c r="AB36" s="108" t="s">
        <v>1670</v>
      </c>
      <c r="AC36" s="108" t="s">
        <v>1669</v>
      </c>
      <c r="AD36" s="108">
        <v>2018</v>
      </c>
      <c r="AE36" s="110">
        <v>2279</v>
      </c>
      <c r="AF36" s="110">
        <v>710.43</v>
      </c>
      <c r="AG36" s="108" t="s">
        <v>1666</v>
      </c>
      <c r="AH36" s="110">
        <v>4.4000000000000004</v>
      </c>
      <c r="AI36" s="109" t="s">
        <v>991</v>
      </c>
      <c r="AJ36" s="109"/>
      <c r="AK36" s="80">
        <v>52492</v>
      </c>
      <c r="AL36" s="78">
        <v>2043</v>
      </c>
      <c r="AM36" s="78">
        <v>2044</v>
      </c>
      <c r="AO36" s="251">
        <f ca="1">IF(J36=0,0,J36*AV36/100/IF(OR($P$7="",ISNUMBER($P$7)=FALSE),1,((1+$P$7/100)^(IF(OR($P$11="",ISNUMBER($P$11)=FALSE),AL36,IF(YEAR(NOW())+$P$11&lt;AL36,YEAR(NOW())+$P$11,AL36))-YEAR(NOW()))))*IF(OR($P$9="",ISNUMBER($P$9)=FALSE),1,((1+$P$9/100)^(IF(OR($P$11="",ISNUMBER($P$11)=FALSE),AL36,IF(YEAR(NOW())+$P$11&lt;AL36,YEAR(NOW())+$P$11,AL36))-YEAR(NOW())))))</f>
        <v>37900</v>
      </c>
      <c r="AP36" s="251">
        <f ca="1">IF(K36=0,0,K36*AV36/100/IF(OR($P$7="",ISNUMBER($P$7)=FALSE),1,((1+$P$7/100)^(IF(OR($P$11="",ISNUMBER($P$11)=FALSE),AM36,IF(YEAR(NOW())+$P$11+1&lt;AM36,YEAR(NOW())+$P$11+1,AM36))-YEAR(NOW()))))*IF(OR($P$9="",ISNUMBER($P$9)=FALSE),1,((1+$P$9/100)^(IF(OR($P$11="",ISNUMBER($P$11)=FALSE),AM36,IF(YEAR(NOW())+$P$11+1&lt;AM36,YEAR(NOW())+$P$11+1,AM36))-YEAR(NOW())))))</f>
        <v>5500</v>
      </c>
      <c r="AQ36" s="251"/>
      <c r="AR36" s="251">
        <f ca="1">IF(M36="$0 (pad)",0,IF(M36=0,0,M36*AV36/100/IF(OR($P$7="",ISNUMBER($P$7)=FALSE),1,((1+$P$7/100)^(IF(OR($P$11="",ISNUMBER($P$11)=FALSE),AN36,IF(YEAR(NOW())+$P$11+10&lt;AN36,YEAR(NOW())+$P$11+10,AN36))-YEAR(NOW()))))*IF(OR($P$9="",ISNUMBER($P$9)=FALSE),1,((1+$P$9/100)^(IF(OR($P$11="",ISNUMBER($P$11)=FALSE),AN36,IF(YEAR(NOW())+$P$11+10&lt;AN36,YEAR(NOW())+$P$11+10,AN36))-YEAR(NOW()))))))</f>
        <v>0</v>
      </c>
      <c r="AS36" s="251">
        <f ca="1">IF(N36="$0 (pad)",0,IF(N36=0,0,N36*AV36/100/IF(OR($P$7="",ISNUMBER($P$7)=FALSE),1,((1+$P$7/100)^(IF(OR($P$11="",ISNUMBER($P$11)=FALSE),AN36,IF(YEAR(NOW())+$P$11+10&lt;AN36,YEAR(NOW())+$P$11+10,AN36))-YEAR(NOW()))))*IF(OR($P$9="",ISNUMBER($P$9)=FALSE),1,((1+$P$9/100)^(IF(OR($P$11="",ISNUMBER($P$11)=FALSE),AN36,IF(YEAR(NOW())+$P$11+10&lt;AN36,YEAR(NOW())+$P$11+10,AN36))-YEAR(NOW()))))))</f>
        <v>0</v>
      </c>
      <c r="AT36" s="251">
        <f ca="1">IF(Q36=0,0,Q36*AV36/100/IF(OR($P$7="",ISNUMBER($P$7)=FALSE),1,((1+$P$7/100)^(IF(OR($P$11="",ISNUMBER($P$11)=FALSE),AL36,IF(YEAR(NOW())+$P$11&lt;AL36,YEAR(NOW())+$P$11,AL36))-YEAR(NOW()))))*IF(OR($P$9="",ISNUMBER($P$9)=FALSE),1,((1+$P$9/100)^(IF(OR($P$11="",ISNUMBER($P$11)=FALSE),AL36,IF(YEAR(NOW())+$P$11&lt;AL36,YEAR(NOW())+$P$11,AL36))-YEAR(NOW())))))</f>
        <v>43314</v>
      </c>
      <c r="AU36" s="251">
        <f ca="1">IF(R36=0,0,R36*AV36/100/IF(OR($P$7="",ISNUMBER($P$7)=FALSE),1,((1+$P$7/100)^(IF(OR($P$11="",ISNUMBER($P$11)=FALSE),IF(AN36="",YEAR(NOW())+5,AN36),IF(YEAR(NOW())+$P$11+10&lt;IF(AN36="",YEAR(NOW())+5,AN36),YEAR(NOW())+$P$11+10,IF(AN36="",YEAR(NOW())+5,AN36)))-YEAR(NOW()))))*IF(OR($P$9="",ISNUMBER($P$9)=FALSE),1,((1+$P$9/100)^(IF(OR($P$11="",ISNUMBER($P$11)=FALSE),IF(AN36="",YEAR(NOW())+5,AN36),IF(YEAR(NOW())+$P$11+10&lt;IF(AN36="",YEAR(NOW())+5,AN36),YEAR(NOW())+$P$11+10,IF(AN36="",YEAR(NOW())+5,AN36)))-YEAR(NOW())))))</f>
        <v>23875</v>
      </c>
      <c r="AV36" s="78">
        <v>100</v>
      </c>
    </row>
    <row r="37" spans="1:48" x14ac:dyDescent="0.15">
      <c r="A37" s="112">
        <v>18</v>
      </c>
      <c r="B37" s="112" t="s">
        <v>1660</v>
      </c>
      <c r="C37" s="113" t="s">
        <v>1361</v>
      </c>
      <c r="D37" s="112" t="s">
        <v>176</v>
      </c>
      <c r="E37" s="119">
        <v>480142</v>
      </c>
      <c r="F37" s="112" t="s">
        <v>966</v>
      </c>
      <c r="G37" s="112" t="s">
        <v>1661</v>
      </c>
      <c r="H37" s="112" t="s">
        <v>1661</v>
      </c>
      <c r="I37" s="116">
        <v>1</v>
      </c>
      <c r="J37" s="288">
        <v>181700</v>
      </c>
      <c r="K37" s="288">
        <v>5500</v>
      </c>
      <c r="L37" s="288"/>
      <c r="M37" s="288" t="s">
        <v>989</v>
      </c>
      <c r="N37" s="288" t="s">
        <v>989</v>
      </c>
      <c r="O37" s="288">
        <v>187200</v>
      </c>
      <c r="P37" s="288">
        <f t="shared" ca="1" si="0"/>
        <v>187200</v>
      </c>
      <c r="Q37" s="289">
        <v>200751</v>
      </c>
      <c r="R37" s="289">
        <v>2387.5</v>
      </c>
      <c r="S37" s="289">
        <v>203138.5</v>
      </c>
      <c r="T37" s="290">
        <f t="shared" ca="1" si="1"/>
        <v>203138.5</v>
      </c>
      <c r="U37" s="109"/>
      <c r="V37" s="109" t="s">
        <v>1366</v>
      </c>
      <c r="W37" s="109" t="s">
        <v>1369</v>
      </c>
      <c r="X37" s="108" t="s">
        <v>1367</v>
      </c>
      <c r="Y37" s="108" t="s">
        <v>1020</v>
      </c>
      <c r="Z37" s="287">
        <v>45169</v>
      </c>
      <c r="AA37" s="107">
        <f t="shared" ca="1" si="2"/>
        <v>49552</v>
      </c>
      <c r="AB37" s="108" t="s">
        <v>1670</v>
      </c>
      <c r="AC37" s="108" t="s">
        <v>1669</v>
      </c>
      <c r="AD37" s="108">
        <v>2016</v>
      </c>
      <c r="AE37" s="110">
        <v>2446</v>
      </c>
      <c r="AF37" s="110">
        <v>721.83</v>
      </c>
      <c r="AG37" s="108" t="s">
        <v>1666</v>
      </c>
      <c r="AH37" s="110"/>
      <c r="AI37" s="109" t="s">
        <v>991</v>
      </c>
      <c r="AJ37" s="109"/>
      <c r="AK37" s="80">
        <v>49552</v>
      </c>
      <c r="AL37" s="78">
        <v>2035</v>
      </c>
      <c r="AM37" s="78">
        <v>2036</v>
      </c>
      <c r="AN37" s="78">
        <v>2077</v>
      </c>
      <c r="AO37" s="251">
        <f ca="1">IF(J37=0,0,J37*AV37/100/IF(OR($P$7="",ISNUMBER($P$7)=FALSE),1,((1+$P$7/100)^(IF(OR($P$11="",ISNUMBER($P$11)=FALSE),AL37,IF(YEAR(NOW())+$P$11&lt;AL37,YEAR(NOW())+$P$11,AL37))-YEAR(NOW()))))*IF(OR($P$9="",ISNUMBER($P$9)=FALSE),1,((1+$P$9/100)^(IF(OR($P$11="",ISNUMBER($P$11)=FALSE),AL37,IF(YEAR(NOW())+$P$11&lt;AL37,YEAR(NOW())+$P$11,AL37))-YEAR(NOW())))))</f>
        <v>181700</v>
      </c>
      <c r="AP37" s="251">
        <f ca="1">IF(K37=0,0,K37*AV37/100/IF(OR($P$7="",ISNUMBER($P$7)=FALSE),1,((1+$P$7/100)^(IF(OR($P$11="",ISNUMBER($P$11)=FALSE),AM37,IF(YEAR(NOW())+$P$11+1&lt;AM37,YEAR(NOW())+$P$11+1,AM37))-YEAR(NOW()))))*IF(OR($P$9="",ISNUMBER($P$9)=FALSE),1,((1+$P$9/100)^(IF(OR($P$11="",ISNUMBER($P$11)=FALSE),AM37,IF(YEAR(NOW())+$P$11+1&lt;AM37,YEAR(NOW())+$P$11+1,AM37))-YEAR(NOW())))))</f>
        <v>5500</v>
      </c>
      <c r="AQ37" s="251"/>
      <c r="AR37" s="251">
        <f ca="1">IF(M37="$0 (pad)",0,IF(M37=0,0,M37*AV37/100/IF(OR($P$7="",ISNUMBER($P$7)=FALSE),1,((1+$P$7/100)^(IF(OR($P$11="",ISNUMBER($P$11)=FALSE),AN37,IF(YEAR(NOW())+$P$11+10&lt;AN37,YEAR(NOW())+$P$11+10,AN37))-YEAR(NOW()))))*IF(OR($P$9="",ISNUMBER($P$9)=FALSE),1,((1+$P$9/100)^(IF(OR($P$11="",ISNUMBER($P$11)=FALSE),AN37,IF(YEAR(NOW())+$P$11+10&lt;AN37,YEAR(NOW())+$P$11+10,AN37))-YEAR(NOW()))))))</f>
        <v>0</v>
      </c>
      <c r="AS37" s="251">
        <f ca="1">IF(N37="$0 (pad)",0,IF(N37=0,0,N37*AV37/100/IF(OR($P$7="",ISNUMBER($P$7)=FALSE),1,((1+$P$7/100)^(IF(OR($P$11="",ISNUMBER($P$11)=FALSE),AN37,IF(YEAR(NOW())+$P$11+10&lt;AN37,YEAR(NOW())+$P$11+10,AN37))-YEAR(NOW()))))*IF(OR($P$9="",ISNUMBER($P$9)=FALSE),1,((1+$P$9/100)^(IF(OR($P$11="",ISNUMBER($P$11)=FALSE),AN37,IF(YEAR(NOW())+$P$11+10&lt;AN37,YEAR(NOW())+$P$11+10,AN37))-YEAR(NOW()))))))</f>
        <v>0</v>
      </c>
      <c r="AT37" s="251">
        <f ca="1">IF(Q37=0,0,Q37*AV37/100/IF(OR($P$7="",ISNUMBER($P$7)=FALSE),1,((1+$P$7/100)^(IF(OR($P$11="",ISNUMBER($P$11)=FALSE),AL37,IF(YEAR(NOW())+$P$11&lt;AL37,YEAR(NOW())+$P$11,AL37))-YEAR(NOW()))))*IF(OR($P$9="",ISNUMBER($P$9)=FALSE),1,((1+$P$9/100)^(IF(OR($P$11="",ISNUMBER($P$11)=FALSE),AL37,IF(YEAR(NOW())+$P$11&lt;AL37,YEAR(NOW())+$P$11,AL37))-YEAR(NOW())))))</f>
        <v>200751</v>
      </c>
      <c r="AU37" s="251">
        <f ca="1">IF(R37=0,0,R37*AV37/100/IF(OR($P$7="",ISNUMBER($P$7)=FALSE),1,((1+$P$7/100)^(IF(OR($P$11="",ISNUMBER($P$11)=FALSE),IF(AN37="",YEAR(NOW())+5,AN37),IF(YEAR(NOW())+$P$11+10&lt;IF(AN37="",YEAR(NOW())+5,AN37),YEAR(NOW())+$P$11+10,IF(AN37="",YEAR(NOW())+5,AN37)))-YEAR(NOW()))))*IF(OR($P$9="",ISNUMBER($P$9)=FALSE),1,((1+$P$9/100)^(IF(OR($P$11="",ISNUMBER($P$11)=FALSE),IF(AN37="",YEAR(NOW())+5,AN37),IF(YEAR(NOW())+$P$11+10&lt;IF(AN37="",YEAR(NOW())+5,AN37),YEAR(NOW())+$P$11+10,IF(AN37="",YEAR(NOW())+5,AN37)))-YEAR(NOW())))))</f>
        <v>2387.5</v>
      </c>
      <c r="AV37" s="78">
        <v>100</v>
      </c>
    </row>
    <row r="38" spans="1:48" x14ac:dyDescent="0.15">
      <c r="A38" s="112">
        <v>19</v>
      </c>
      <c r="B38" s="112" t="s">
        <v>1660</v>
      </c>
      <c r="C38" s="113" t="s">
        <v>1361</v>
      </c>
      <c r="D38" s="112" t="s">
        <v>177</v>
      </c>
      <c r="E38" s="119">
        <v>480138</v>
      </c>
      <c r="F38" s="112" t="s">
        <v>966</v>
      </c>
      <c r="G38" s="112" t="s">
        <v>1662</v>
      </c>
      <c r="H38" s="112" t="s">
        <v>1662</v>
      </c>
      <c r="I38" s="116">
        <v>1</v>
      </c>
      <c r="J38" s="288">
        <v>178400</v>
      </c>
      <c r="K38" s="288">
        <v>5500</v>
      </c>
      <c r="L38" s="288"/>
      <c r="M38" s="288" t="s">
        <v>989</v>
      </c>
      <c r="N38" s="288" t="s">
        <v>989</v>
      </c>
      <c r="O38" s="288">
        <v>183900</v>
      </c>
      <c r="P38" s="288">
        <f t="shared" ca="1" si="0"/>
        <v>183900</v>
      </c>
      <c r="Q38" s="289">
        <v>200751</v>
      </c>
      <c r="R38" s="289">
        <v>2387.5</v>
      </c>
      <c r="S38" s="289">
        <v>203138.5</v>
      </c>
      <c r="T38" s="290">
        <f t="shared" ca="1" si="1"/>
        <v>203138.5</v>
      </c>
      <c r="U38" s="109"/>
      <c r="V38" s="109" t="s">
        <v>1366</v>
      </c>
      <c r="W38" s="109" t="s">
        <v>1369</v>
      </c>
      <c r="X38" s="108" t="s">
        <v>1367</v>
      </c>
      <c r="Y38" s="108" t="s">
        <v>1020</v>
      </c>
      <c r="Z38" s="287">
        <v>47902</v>
      </c>
      <c r="AA38" s="107">
        <f t="shared" ca="1" si="2"/>
        <v>52285</v>
      </c>
      <c r="AB38" s="108" t="s">
        <v>1670</v>
      </c>
      <c r="AC38" s="108" t="s">
        <v>1669</v>
      </c>
      <c r="AD38" s="108">
        <v>2016</v>
      </c>
      <c r="AE38" s="110">
        <v>2365</v>
      </c>
      <c r="AF38" s="110">
        <v>723.59</v>
      </c>
      <c r="AG38" s="108" t="s">
        <v>1666</v>
      </c>
      <c r="AH38" s="110">
        <v>4.5</v>
      </c>
      <c r="AI38" s="109" t="s">
        <v>991</v>
      </c>
      <c r="AJ38" s="109"/>
      <c r="AK38" s="80">
        <v>52285</v>
      </c>
      <c r="AL38" s="78">
        <v>2043</v>
      </c>
      <c r="AM38" s="78">
        <v>2044</v>
      </c>
      <c r="AN38" s="78">
        <v>2077</v>
      </c>
      <c r="AO38" s="251">
        <f ca="1">IF(J38=0,0,J38*AV38/100/IF(OR($P$7="",ISNUMBER($P$7)=FALSE),1,((1+$P$7/100)^(IF(OR($P$11="",ISNUMBER($P$11)=FALSE),AL38,IF(YEAR(NOW())+$P$11&lt;AL38,YEAR(NOW())+$P$11,AL38))-YEAR(NOW()))))*IF(OR($P$9="",ISNUMBER($P$9)=FALSE),1,((1+$P$9/100)^(IF(OR($P$11="",ISNUMBER($P$11)=FALSE),AL38,IF(YEAR(NOW())+$P$11&lt;AL38,YEAR(NOW())+$P$11,AL38))-YEAR(NOW())))))</f>
        <v>178400</v>
      </c>
      <c r="AP38" s="251">
        <f ca="1">IF(K38=0,0,K38*AV38/100/IF(OR($P$7="",ISNUMBER($P$7)=FALSE),1,((1+$P$7/100)^(IF(OR($P$11="",ISNUMBER($P$11)=FALSE),AM38,IF(YEAR(NOW())+$P$11+1&lt;AM38,YEAR(NOW())+$P$11+1,AM38))-YEAR(NOW()))))*IF(OR($P$9="",ISNUMBER($P$9)=FALSE),1,((1+$P$9/100)^(IF(OR($P$11="",ISNUMBER($P$11)=FALSE),AM38,IF(YEAR(NOW())+$P$11+1&lt;AM38,YEAR(NOW())+$P$11+1,AM38))-YEAR(NOW())))))</f>
        <v>5500</v>
      </c>
      <c r="AQ38" s="251"/>
      <c r="AR38" s="251">
        <f ca="1">IF(M38="$0 (pad)",0,IF(M38=0,0,M38*AV38/100/IF(OR($P$7="",ISNUMBER($P$7)=FALSE),1,((1+$P$7/100)^(IF(OR($P$11="",ISNUMBER($P$11)=FALSE),AN38,IF(YEAR(NOW())+$P$11+10&lt;AN38,YEAR(NOW())+$P$11+10,AN38))-YEAR(NOW()))))*IF(OR($P$9="",ISNUMBER($P$9)=FALSE),1,((1+$P$9/100)^(IF(OR($P$11="",ISNUMBER($P$11)=FALSE),AN38,IF(YEAR(NOW())+$P$11+10&lt;AN38,YEAR(NOW())+$P$11+10,AN38))-YEAR(NOW()))))))</f>
        <v>0</v>
      </c>
      <c r="AS38" s="251">
        <f ca="1">IF(N38="$0 (pad)",0,IF(N38=0,0,N38*AV38/100/IF(OR($P$7="",ISNUMBER($P$7)=FALSE),1,((1+$P$7/100)^(IF(OR($P$11="",ISNUMBER($P$11)=FALSE),AN38,IF(YEAR(NOW())+$P$11+10&lt;AN38,YEAR(NOW())+$P$11+10,AN38))-YEAR(NOW()))))*IF(OR($P$9="",ISNUMBER($P$9)=FALSE),1,((1+$P$9/100)^(IF(OR($P$11="",ISNUMBER($P$11)=FALSE),AN38,IF(YEAR(NOW())+$P$11+10&lt;AN38,YEAR(NOW())+$P$11+10,AN38))-YEAR(NOW()))))))</f>
        <v>0</v>
      </c>
      <c r="AT38" s="251">
        <f ca="1">IF(Q38=0,0,Q38*AV38/100/IF(OR($P$7="",ISNUMBER($P$7)=FALSE),1,((1+$P$7/100)^(IF(OR($P$11="",ISNUMBER($P$11)=FALSE),AL38,IF(YEAR(NOW())+$P$11&lt;AL38,YEAR(NOW())+$P$11,AL38))-YEAR(NOW()))))*IF(OR($P$9="",ISNUMBER($P$9)=FALSE),1,((1+$P$9/100)^(IF(OR($P$11="",ISNUMBER($P$11)=FALSE),AL38,IF(YEAR(NOW())+$P$11&lt;AL38,YEAR(NOW())+$P$11,AL38))-YEAR(NOW())))))</f>
        <v>200751</v>
      </c>
      <c r="AU38" s="251">
        <f ca="1">IF(R38=0,0,R38*AV38/100/IF(OR($P$7="",ISNUMBER($P$7)=FALSE),1,((1+$P$7/100)^(IF(OR($P$11="",ISNUMBER($P$11)=FALSE),IF(AN38="",YEAR(NOW())+5,AN38),IF(YEAR(NOW())+$P$11+10&lt;IF(AN38="",YEAR(NOW())+5,AN38),YEAR(NOW())+$P$11+10,IF(AN38="",YEAR(NOW())+5,AN38)))-YEAR(NOW()))))*IF(OR($P$9="",ISNUMBER($P$9)=FALSE),1,((1+$P$9/100)^(IF(OR($P$11="",ISNUMBER($P$11)=FALSE),IF(AN38="",YEAR(NOW())+5,AN38),IF(YEAR(NOW())+$P$11+10&lt;IF(AN38="",YEAR(NOW())+5,AN38),YEAR(NOW())+$P$11+10,IF(AN38="",YEAR(NOW())+5,AN38)))-YEAR(NOW())))))</f>
        <v>2387.5</v>
      </c>
      <c r="AV38" s="78">
        <v>100</v>
      </c>
    </row>
    <row r="39" spans="1:48" x14ac:dyDescent="0.15">
      <c r="A39" s="112">
        <v>20</v>
      </c>
      <c r="B39" s="112" t="s">
        <v>1660</v>
      </c>
      <c r="C39" s="113" t="s">
        <v>1361</v>
      </c>
      <c r="D39" s="112" t="s">
        <v>178</v>
      </c>
      <c r="E39" s="119">
        <v>480140</v>
      </c>
      <c r="F39" s="112" t="s">
        <v>966</v>
      </c>
      <c r="G39" s="112" t="s">
        <v>1661</v>
      </c>
      <c r="H39" s="112" t="s">
        <v>1661</v>
      </c>
      <c r="I39" s="116">
        <v>1</v>
      </c>
      <c r="J39" s="288">
        <v>178400</v>
      </c>
      <c r="K39" s="288">
        <v>5500</v>
      </c>
      <c r="L39" s="288"/>
      <c r="M39" s="288" t="s">
        <v>989</v>
      </c>
      <c r="N39" s="288" t="s">
        <v>989</v>
      </c>
      <c r="O39" s="288">
        <v>183900</v>
      </c>
      <c r="P39" s="288">
        <f t="shared" ca="1" si="0"/>
        <v>183900</v>
      </c>
      <c r="Q39" s="289">
        <v>200751</v>
      </c>
      <c r="R39" s="289">
        <v>2387.5</v>
      </c>
      <c r="S39" s="289">
        <v>203138.5</v>
      </c>
      <c r="T39" s="290">
        <f t="shared" ca="1" si="1"/>
        <v>203138.5</v>
      </c>
      <c r="U39" s="109"/>
      <c r="V39" s="109" t="s">
        <v>1366</v>
      </c>
      <c r="W39" s="109" t="s">
        <v>1369</v>
      </c>
      <c r="X39" s="108" t="s">
        <v>1367</v>
      </c>
      <c r="Y39" s="108" t="s">
        <v>1020</v>
      </c>
      <c r="Z39" s="287">
        <v>45291</v>
      </c>
      <c r="AA39" s="107">
        <f t="shared" ca="1" si="2"/>
        <v>49674</v>
      </c>
      <c r="AB39" s="108" t="s">
        <v>1670</v>
      </c>
      <c r="AC39" s="108" t="s">
        <v>1669</v>
      </c>
      <c r="AD39" s="108">
        <v>2016</v>
      </c>
      <c r="AE39" s="110">
        <v>2362</v>
      </c>
      <c r="AF39" s="110">
        <v>722.87</v>
      </c>
      <c r="AG39" s="108" t="s">
        <v>1666</v>
      </c>
      <c r="AH39" s="110"/>
      <c r="AI39" s="109" t="s">
        <v>991</v>
      </c>
      <c r="AJ39" s="109"/>
      <c r="AK39" s="80">
        <v>49674</v>
      </c>
      <c r="AL39" s="78">
        <v>2035</v>
      </c>
      <c r="AM39" s="78">
        <v>2036</v>
      </c>
      <c r="AN39" s="78">
        <v>2077</v>
      </c>
      <c r="AO39" s="251">
        <f ca="1">IF(J39=0,0,J39*AV39/100/IF(OR($P$7="",ISNUMBER($P$7)=FALSE),1,((1+$P$7/100)^(IF(OR($P$11="",ISNUMBER($P$11)=FALSE),AL39,IF(YEAR(NOW())+$P$11&lt;AL39,YEAR(NOW())+$P$11,AL39))-YEAR(NOW()))))*IF(OR($P$9="",ISNUMBER($P$9)=FALSE),1,((1+$P$9/100)^(IF(OR($P$11="",ISNUMBER($P$11)=FALSE),AL39,IF(YEAR(NOW())+$P$11&lt;AL39,YEAR(NOW())+$P$11,AL39))-YEAR(NOW())))))</f>
        <v>178400</v>
      </c>
      <c r="AP39" s="251">
        <f ca="1">IF(K39=0,0,K39*AV39/100/IF(OR($P$7="",ISNUMBER($P$7)=FALSE),1,((1+$P$7/100)^(IF(OR($P$11="",ISNUMBER($P$11)=FALSE),AM39,IF(YEAR(NOW())+$P$11+1&lt;AM39,YEAR(NOW())+$P$11+1,AM39))-YEAR(NOW()))))*IF(OR($P$9="",ISNUMBER($P$9)=FALSE),1,((1+$P$9/100)^(IF(OR($P$11="",ISNUMBER($P$11)=FALSE),AM39,IF(YEAR(NOW())+$P$11+1&lt;AM39,YEAR(NOW())+$P$11+1,AM39))-YEAR(NOW())))))</f>
        <v>5500</v>
      </c>
      <c r="AQ39" s="251"/>
      <c r="AR39" s="251">
        <f ca="1">IF(M39="$0 (pad)",0,IF(M39=0,0,M39*AV39/100/IF(OR($P$7="",ISNUMBER($P$7)=FALSE),1,((1+$P$7/100)^(IF(OR($P$11="",ISNUMBER($P$11)=FALSE),AN39,IF(YEAR(NOW())+$P$11+10&lt;AN39,YEAR(NOW())+$P$11+10,AN39))-YEAR(NOW()))))*IF(OR($P$9="",ISNUMBER($P$9)=FALSE),1,((1+$P$9/100)^(IF(OR($P$11="",ISNUMBER($P$11)=FALSE),AN39,IF(YEAR(NOW())+$P$11+10&lt;AN39,YEAR(NOW())+$P$11+10,AN39))-YEAR(NOW()))))))</f>
        <v>0</v>
      </c>
      <c r="AS39" s="251">
        <f ca="1">IF(N39="$0 (pad)",0,IF(N39=0,0,N39*AV39/100/IF(OR($P$7="",ISNUMBER($P$7)=FALSE),1,((1+$P$7/100)^(IF(OR($P$11="",ISNUMBER($P$11)=FALSE),AN39,IF(YEAR(NOW())+$P$11+10&lt;AN39,YEAR(NOW())+$P$11+10,AN39))-YEAR(NOW()))))*IF(OR($P$9="",ISNUMBER($P$9)=FALSE),1,((1+$P$9/100)^(IF(OR($P$11="",ISNUMBER($P$11)=FALSE),AN39,IF(YEAR(NOW())+$P$11+10&lt;AN39,YEAR(NOW())+$P$11+10,AN39))-YEAR(NOW()))))))</f>
        <v>0</v>
      </c>
      <c r="AT39" s="251">
        <f ca="1">IF(Q39=0,0,Q39*AV39/100/IF(OR($P$7="",ISNUMBER($P$7)=FALSE),1,((1+$P$7/100)^(IF(OR($P$11="",ISNUMBER($P$11)=FALSE),AL39,IF(YEAR(NOW())+$P$11&lt;AL39,YEAR(NOW())+$P$11,AL39))-YEAR(NOW()))))*IF(OR($P$9="",ISNUMBER($P$9)=FALSE),1,((1+$P$9/100)^(IF(OR($P$11="",ISNUMBER($P$11)=FALSE),AL39,IF(YEAR(NOW())+$P$11&lt;AL39,YEAR(NOW())+$P$11,AL39))-YEAR(NOW())))))</f>
        <v>200751</v>
      </c>
      <c r="AU39" s="251">
        <f ca="1">IF(R39=0,0,R39*AV39/100/IF(OR($P$7="",ISNUMBER($P$7)=FALSE),1,((1+$P$7/100)^(IF(OR($P$11="",ISNUMBER($P$11)=FALSE),IF(AN39="",YEAR(NOW())+5,AN39),IF(YEAR(NOW())+$P$11+10&lt;IF(AN39="",YEAR(NOW())+5,AN39),YEAR(NOW())+$P$11+10,IF(AN39="",YEAR(NOW())+5,AN39)))-YEAR(NOW()))))*IF(OR($P$9="",ISNUMBER($P$9)=FALSE),1,((1+$P$9/100)^(IF(OR($P$11="",ISNUMBER($P$11)=FALSE),IF(AN39="",YEAR(NOW())+5,AN39),IF(YEAR(NOW())+$P$11+10&lt;IF(AN39="",YEAR(NOW())+5,AN39),YEAR(NOW())+$P$11+10,IF(AN39="",YEAR(NOW())+5,AN39)))-YEAR(NOW())))))</f>
        <v>2387.5</v>
      </c>
      <c r="AV39" s="78">
        <v>100</v>
      </c>
    </row>
    <row r="40" spans="1:48" x14ac:dyDescent="0.15">
      <c r="A40" s="112">
        <v>21</v>
      </c>
      <c r="B40" s="112" t="s">
        <v>1660</v>
      </c>
      <c r="C40" s="113" t="s">
        <v>1361</v>
      </c>
      <c r="D40" s="112" t="s">
        <v>179</v>
      </c>
      <c r="E40" s="119">
        <v>480136</v>
      </c>
      <c r="F40" s="112" t="s">
        <v>966</v>
      </c>
      <c r="G40" s="112" t="s">
        <v>1662</v>
      </c>
      <c r="H40" s="112" t="s">
        <v>1662</v>
      </c>
      <c r="I40" s="116">
        <v>1</v>
      </c>
      <c r="J40" s="288">
        <v>40900</v>
      </c>
      <c r="K40" s="288">
        <v>20500</v>
      </c>
      <c r="L40" s="288"/>
      <c r="M40" s="288">
        <v>0</v>
      </c>
      <c r="N40" s="288">
        <v>48200</v>
      </c>
      <c r="O40" s="288">
        <v>109600</v>
      </c>
      <c r="P40" s="288">
        <f t="shared" ca="1" si="0"/>
        <v>109600</v>
      </c>
      <c r="Q40" s="289">
        <v>43314</v>
      </c>
      <c r="R40" s="289">
        <v>23875</v>
      </c>
      <c r="S40" s="289">
        <v>67189</v>
      </c>
      <c r="T40" s="290">
        <f t="shared" ca="1" si="1"/>
        <v>67189</v>
      </c>
      <c r="U40" s="109"/>
      <c r="V40" s="109" t="s">
        <v>1366</v>
      </c>
      <c r="W40" s="109" t="s">
        <v>1369</v>
      </c>
      <c r="X40" s="108" t="s">
        <v>1367</v>
      </c>
      <c r="Y40" s="108" t="s">
        <v>1020</v>
      </c>
      <c r="Z40" s="287">
        <v>56858</v>
      </c>
      <c r="AA40" s="107">
        <f t="shared" ca="1" si="2"/>
        <v>61241</v>
      </c>
      <c r="AB40" s="108" t="s">
        <v>1670</v>
      </c>
      <c r="AC40" s="108" t="s">
        <v>1669</v>
      </c>
      <c r="AD40" s="108">
        <v>2016</v>
      </c>
      <c r="AE40" s="110">
        <v>2413</v>
      </c>
      <c r="AF40" s="110">
        <v>725.53</v>
      </c>
      <c r="AG40" s="108" t="s">
        <v>1666</v>
      </c>
      <c r="AH40" s="110">
        <v>3.1</v>
      </c>
      <c r="AI40" s="109" t="s">
        <v>991</v>
      </c>
      <c r="AJ40" s="109"/>
      <c r="AK40" s="80">
        <v>61241</v>
      </c>
      <c r="AL40" s="78">
        <v>2067</v>
      </c>
      <c r="AM40" s="78">
        <v>2068</v>
      </c>
      <c r="AN40" s="78">
        <v>2077</v>
      </c>
      <c r="AO40" s="251">
        <f ca="1">IF(J40=0,0,J40*AV40/100/IF(OR($P$7="",ISNUMBER($P$7)=FALSE),1,((1+$P$7/100)^(IF(OR($P$11="",ISNUMBER($P$11)=FALSE),AL40,IF(YEAR(NOW())+$P$11&lt;AL40,YEAR(NOW())+$P$11,AL40))-YEAR(NOW()))))*IF(OR($P$9="",ISNUMBER($P$9)=FALSE),1,((1+$P$9/100)^(IF(OR($P$11="",ISNUMBER($P$11)=FALSE),AL40,IF(YEAR(NOW())+$P$11&lt;AL40,YEAR(NOW())+$P$11,AL40))-YEAR(NOW())))))</f>
        <v>40900</v>
      </c>
      <c r="AP40" s="251">
        <f ca="1">IF(K40=0,0,K40*AV40/100/IF(OR($P$7="",ISNUMBER($P$7)=FALSE),1,((1+$P$7/100)^(IF(OR($P$11="",ISNUMBER($P$11)=FALSE),AM40,IF(YEAR(NOW())+$P$11+1&lt;AM40,YEAR(NOW())+$P$11+1,AM40))-YEAR(NOW()))))*IF(OR($P$9="",ISNUMBER($P$9)=FALSE),1,((1+$P$9/100)^(IF(OR($P$11="",ISNUMBER($P$11)=FALSE),AM40,IF(YEAR(NOW())+$P$11+1&lt;AM40,YEAR(NOW())+$P$11+1,AM40))-YEAR(NOW())))))</f>
        <v>20500</v>
      </c>
      <c r="AQ40" s="251"/>
      <c r="AR40" s="251">
        <f ca="1">IF(M40="$0 (pad)",0,IF(M40=0,0,M40*AV40/100/IF(OR($P$7="",ISNUMBER($P$7)=FALSE),1,((1+$P$7/100)^(IF(OR($P$11="",ISNUMBER($P$11)=FALSE),AN40,IF(YEAR(NOW())+$P$11+10&lt;AN40,YEAR(NOW())+$P$11+10,AN40))-YEAR(NOW()))))*IF(OR($P$9="",ISNUMBER($P$9)=FALSE),1,((1+$P$9/100)^(IF(OR($P$11="",ISNUMBER($P$11)=FALSE),AN40,IF(YEAR(NOW())+$P$11+10&lt;AN40,YEAR(NOW())+$P$11+10,AN40))-YEAR(NOW()))))))</f>
        <v>0</v>
      </c>
      <c r="AS40" s="251">
        <f ca="1">IF(N40="$0 (pad)",0,IF(N40=0,0,N40*AV40/100/IF(OR($P$7="",ISNUMBER($P$7)=FALSE),1,((1+$P$7/100)^(IF(OR($P$11="",ISNUMBER($P$11)=FALSE),AN40,IF(YEAR(NOW())+$P$11+10&lt;AN40,YEAR(NOW())+$P$11+10,AN40))-YEAR(NOW()))))*IF(OR($P$9="",ISNUMBER($P$9)=FALSE),1,((1+$P$9/100)^(IF(OR($P$11="",ISNUMBER($P$11)=FALSE),AN40,IF(YEAR(NOW())+$P$11+10&lt;AN40,YEAR(NOW())+$P$11+10,AN40))-YEAR(NOW()))))))</f>
        <v>48200</v>
      </c>
      <c r="AT40" s="251">
        <f ca="1">IF(Q40=0,0,Q40*AV40/100/IF(OR($P$7="",ISNUMBER($P$7)=FALSE),1,((1+$P$7/100)^(IF(OR($P$11="",ISNUMBER($P$11)=FALSE),AL40,IF(YEAR(NOW())+$P$11&lt;AL40,YEAR(NOW())+$P$11,AL40))-YEAR(NOW()))))*IF(OR($P$9="",ISNUMBER($P$9)=FALSE),1,((1+$P$9/100)^(IF(OR($P$11="",ISNUMBER($P$11)=FALSE),AL40,IF(YEAR(NOW())+$P$11&lt;AL40,YEAR(NOW())+$P$11,AL40))-YEAR(NOW())))))</f>
        <v>43314</v>
      </c>
      <c r="AU40" s="251">
        <f ca="1">IF(R40=0,0,R40*AV40/100/IF(OR($P$7="",ISNUMBER($P$7)=FALSE),1,((1+$P$7/100)^(IF(OR($P$11="",ISNUMBER($P$11)=FALSE),IF(AN40="",YEAR(NOW())+5,AN40),IF(YEAR(NOW())+$P$11+10&lt;IF(AN40="",YEAR(NOW())+5,AN40),YEAR(NOW())+$P$11+10,IF(AN40="",YEAR(NOW())+5,AN40)))-YEAR(NOW()))))*IF(OR($P$9="",ISNUMBER($P$9)=FALSE),1,((1+$P$9/100)^(IF(OR($P$11="",ISNUMBER($P$11)=FALSE),IF(AN40="",YEAR(NOW())+5,AN40),IF(YEAR(NOW())+$P$11+10&lt;IF(AN40="",YEAR(NOW())+5,AN40),YEAR(NOW())+$P$11+10,IF(AN40="",YEAR(NOW())+5,AN40)))-YEAR(NOW())))))</f>
        <v>23875</v>
      </c>
      <c r="AV40" s="78">
        <v>100</v>
      </c>
    </row>
    <row r="41" spans="1:48" x14ac:dyDescent="0.15">
      <c r="A41" s="112">
        <v>22</v>
      </c>
      <c r="B41" s="112" t="s">
        <v>1660</v>
      </c>
      <c r="C41" s="113" t="s">
        <v>1361</v>
      </c>
      <c r="D41" s="112" t="s">
        <v>180</v>
      </c>
      <c r="E41" s="119">
        <v>480259</v>
      </c>
      <c r="F41" s="112" t="s">
        <v>966</v>
      </c>
      <c r="G41" s="112" t="s">
        <v>1662</v>
      </c>
      <c r="H41" s="112" t="s">
        <v>1662</v>
      </c>
      <c r="I41" s="116">
        <v>1</v>
      </c>
      <c r="J41" s="288">
        <v>36400</v>
      </c>
      <c r="K41" s="288">
        <v>20500</v>
      </c>
      <c r="L41" s="288"/>
      <c r="M41" s="288">
        <v>0</v>
      </c>
      <c r="N41" s="288">
        <v>35800</v>
      </c>
      <c r="O41" s="288">
        <v>92700</v>
      </c>
      <c r="P41" s="288">
        <f t="shared" ca="1" si="0"/>
        <v>92700</v>
      </c>
      <c r="Q41" s="289">
        <v>75799.5</v>
      </c>
      <c r="R41" s="289">
        <v>23875</v>
      </c>
      <c r="S41" s="289">
        <v>99674.5</v>
      </c>
      <c r="T41" s="290">
        <f t="shared" ca="1" si="1"/>
        <v>99674.5</v>
      </c>
      <c r="U41" s="109"/>
      <c r="V41" s="109" t="s">
        <v>1366</v>
      </c>
      <c r="W41" s="109" t="s">
        <v>1369</v>
      </c>
      <c r="X41" s="108" t="s">
        <v>1367</v>
      </c>
      <c r="Y41" s="108" t="s">
        <v>1019</v>
      </c>
      <c r="Z41" s="287">
        <v>50306</v>
      </c>
      <c r="AA41" s="107">
        <f t="shared" ca="1" si="2"/>
        <v>54689</v>
      </c>
      <c r="AB41" s="108" t="s">
        <v>1670</v>
      </c>
      <c r="AC41" s="108" t="s">
        <v>1669</v>
      </c>
      <c r="AD41" s="108">
        <v>2017</v>
      </c>
      <c r="AE41" s="110">
        <v>1794</v>
      </c>
      <c r="AF41" s="110">
        <v>711.16</v>
      </c>
      <c r="AG41" s="108" t="s">
        <v>1666</v>
      </c>
      <c r="AH41" s="110">
        <v>5.6</v>
      </c>
      <c r="AI41" s="109" t="s">
        <v>991</v>
      </c>
      <c r="AJ41" s="109"/>
      <c r="AK41" s="80">
        <v>54689</v>
      </c>
      <c r="AL41" s="78">
        <v>2049</v>
      </c>
      <c r="AM41" s="78">
        <v>2050</v>
      </c>
      <c r="AN41" s="78">
        <v>2059</v>
      </c>
      <c r="AO41" s="251">
        <f ca="1">IF(J41=0,0,J41*AV41/100/IF(OR($P$7="",ISNUMBER($P$7)=FALSE),1,((1+$P$7/100)^(IF(OR($P$11="",ISNUMBER($P$11)=FALSE),AL41,IF(YEAR(NOW())+$P$11&lt;AL41,YEAR(NOW())+$P$11,AL41))-YEAR(NOW()))))*IF(OR($P$9="",ISNUMBER($P$9)=FALSE),1,((1+$P$9/100)^(IF(OR($P$11="",ISNUMBER($P$11)=FALSE),AL41,IF(YEAR(NOW())+$P$11&lt;AL41,YEAR(NOW())+$P$11,AL41))-YEAR(NOW())))))</f>
        <v>36400</v>
      </c>
      <c r="AP41" s="251">
        <f ca="1">IF(K41=0,0,K41*AV41/100/IF(OR($P$7="",ISNUMBER($P$7)=FALSE),1,((1+$P$7/100)^(IF(OR($P$11="",ISNUMBER($P$11)=FALSE),AM41,IF(YEAR(NOW())+$P$11+1&lt;AM41,YEAR(NOW())+$P$11+1,AM41))-YEAR(NOW()))))*IF(OR($P$9="",ISNUMBER($P$9)=FALSE),1,((1+$P$9/100)^(IF(OR($P$11="",ISNUMBER($P$11)=FALSE),AM41,IF(YEAR(NOW())+$P$11+1&lt;AM41,YEAR(NOW())+$P$11+1,AM41))-YEAR(NOW())))))</f>
        <v>20500</v>
      </c>
      <c r="AQ41" s="251"/>
      <c r="AR41" s="251">
        <f ca="1">IF(M41="$0 (pad)",0,IF(M41=0,0,M41*AV41/100/IF(OR($P$7="",ISNUMBER($P$7)=FALSE),1,((1+$P$7/100)^(IF(OR($P$11="",ISNUMBER($P$11)=FALSE),AN41,IF(YEAR(NOW())+$P$11+10&lt;AN41,YEAR(NOW())+$P$11+10,AN41))-YEAR(NOW()))))*IF(OR($P$9="",ISNUMBER($P$9)=FALSE),1,((1+$P$9/100)^(IF(OR($P$11="",ISNUMBER($P$11)=FALSE),AN41,IF(YEAR(NOW())+$P$11+10&lt;AN41,YEAR(NOW())+$P$11+10,AN41))-YEAR(NOW()))))))</f>
        <v>0</v>
      </c>
      <c r="AS41" s="251">
        <f ca="1">IF(N41="$0 (pad)",0,IF(N41=0,0,N41*AV41/100/IF(OR($P$7="",ISNUMBER($P$7)=FALSE),1,((1+$P$7/100)^(IF(OR($P$11="",ISNUMBER($P$11)=FALSE),AN41,IF(YEAR(NOW())+$P$11+10&lt;AN41,YEAR(NOW())+$P$11+10,AN41))-YEAR(NOW()))))*IF(OR($P$9="",ISNUMBER($P$9)=FALSE),1,((1+$P$9/100)^(IF(OR($P$11="",ISNUMBER($P$11)=FALSE),AN41,IF(YEAR(NOW())+$P$11+10&lt;AN41,YEAR(NOW())+$P$11+10,AN41))-YEAR(NOW()))))))</f>
        <v>35800</v>
      </c>
      <c r="AT41" s="251">
        <f ca="1">IF(Q41=0,0,Q41*AV41/100/IF(OR($P$7="",ISNUMBER($P$7)=FALSE),1,((1+$P$7/100)^(IF(OR($P$11="",ISNUMBER($P$11)=FALSE),AL41,IF(YEAR(NOW())+$P$11&lt;AL41,YEAR(NOW())+$P$11,AL41))-YEAR(NOW()))))*IF(OR($P$9="",ISNUMBER($P$9)=FALSE),1,((1+$P$9/100)^(IF(OR($P$11="",ISNUMBER($P$11)=FALSE),AL41,IF(YEAR(NOW())+$P$11&lt;AL41,YEAR(NOW())+$P$11,AL41))-YEAR(NOW())))))</f>
        <v>75799.5</v>
      </c>
      <c r="AU41" s="251">
        <f ca="1">IF(R41=0,0,R41*AV41/100/IF(OR($P$7="",ISNUMBER($P$7)=FALSE),1,((1+$P$7/100)^(IF(OR($P$11="",ISNUMBER($P$11)=FALSE),IF(AN41="",YEAR(NOW())+5,AN41),IF(YEAR(NOW())+$P$11+10&lt;IF(AN41="",YEAR(NOW())+5,AN41),YEAR(NOW())+$P$11+10,IF(AN41="",YEAR(NOW())+5,AN41)))-YEAR(NOW()))))*IF(OR($P$9="",ISNUMBER($P$9)=FALSE),1,((1+$P$9/100)^(IF(OR($P$11="",ISNUMBER($P$11)=FALSE),IF(AN41="",YEAR(NOW())+5,AN41),IF(YEAR(NOW())+$P$11+10&lt;IF(AN41="",YEAR(NOW())+5,AN41),YEAR(NOW())+$P$11+10,IF(AN41="",YEAR(NOW())+5,AN41)))-YEAR(NOW())))))</f>
        <v>23875</v>
      </c>
      <c r="AV41" s="78">
        <v>100</v>
      </c>
    </row>
    <row r="42" spans="1:48" x14ac:dyDescent="0.15">
      <c r="A42" s="112">
        <v>23</v>
      </c>
      <c r="B42" s="112" t="s">
        <v>1660</v>
      </c>
      <c r="C42" s="113" t="s">
        <v>1361</v>
      </c>
      <c r="D42" s="112" t="s">
        <v>181</v>
      </c>
      <c r="E42" s="119">
        <v>291059</v>
      </c>
      <c r="F42" s="112" t="s">
        <v>966</v>
      </c>
      <c r="G42" s="112" t="s">
        <v>1661</v>
      </c>
      <c r="H42" s="112" t="s">
        <v>1661</v>
      </c>
      <c r="I42" s="116">
        <v>1</v>
      </c>
      <c r="J42" s="288">
        <v>23300</v>
      </c>
      <c r="K42" s="288">
        <v>14500</v>
      </c>
      <c r="L42" s="288"/>
      <c r="M42" s="288">
        <v>0</v>
      </c>
      <c r="N42" s="288">
        <v>30800</v>
      </c>
      <c r="O42" s="288">
        <v>68600</v>
      </c>
      <c r="P42" s="288">
        <f t="shared" ca="1" si="0"/>
        <v>68600</v>
      </c>
      <c r="Q42" s="289">
        <v>30665</v>
      </c>
      <c r="R42" s="289">
        <v>23875</v>
      </c>
      <c r="S42" s="289">
        <v>54540</v>
      </c>
      <c r="T42" s="290">
        <f t="shared" ca="1" si="1"/>
        <v>54540</v>
      </c>
      <c r="U42" s="109"/>
      <c r="V42" s="109" t="s">
        <v>1366</v>
      </c>
      <c r="W42" s="109" t="s">
        <v>1369</v>
      </c>
      <c r="X42" s="108" t="s">
        <v>1367</v>
      </c>
      <c r="Y42" s="108" t="s">
        <v>1021</v>
      </c>
      <c r="Z42" s="287">
        <v>40755</v>
      </c>
      <c r="AA42" s="107">
        <f t="shared" ca="1" si="2"/>
        <v>46752</v>
      </c>
      <c r="AB42" s="108" t="s">
        <v>1670</v>
      </c>
      <c r="AC42" s="108" t="s">
        <v>1669</v>
      </c>
      <c r="AD42" s="108">
        <v>2003</v>
      </c>
      <c r="AE42" s="110">
        <v>975</v>
      </c>
      <c r="AF42" s="110">
        <v>975</v>
      </c>
      <c r="AG42" s="108" t="s">
        <v>1665</v>
      </c>
      <c r="AH42" s="110"/>
      <c r="AI42" s="109" t="s">
        <v>991</v>
      </c>
      <c r="AJ42" s="109"/>
      <c r="AK42" s="80">
        <v>46752</v>
      </c>
      <c r="AL42" s="78">
        <v>2027</v>
      </c>
      <c r="AM42" s="78">
        <v>2028</v>
      </c>
      <c r="AN42" s="78">
        <v>2037</v>
      </c>
      <c r="AO42" s="251">
        <f ca="1">IF(J42=0,0,J42*AV42/100/IF(OR($P$7="",ISNUMBER($P$7)=FALSE),1,((1+$P$7/100)^(IF(OR($P$11="",ISNUMBER($P$11)=FALSE),AL42,IF(YEAR(NOW())+$P$11&lt;AL42,YEAR(NOW())+$P$11,AL42))-YEAR(NOW()))))*IF(OR($P$9="",ISNUMBER($P$9)=FALSE),1,((1+$P$9/100)^(IF(OR($P$11="",ISNUMBER($P$11)=FALSE),AL42,IF(YEAR(NOW())+$P$11&lt;AL42,YEAR(NOW())+$P$11,AL42))-YEAR(NOW())))))</f>
        <v>23300</v>
      </c>
      <c r="AP42" s="251">
        <f ca="1">IF(K42=0,0,K42*AV42/100/IF(OR($P$7="",ISNUMBER($P$7)=FALSE),1,((1+$P$7/100)^(IF(OR($P$11="",ISNUMBER($P$11)=FALSE),AM42,IF(YEAR(NOW())+$P$11+1&lt;AM42,YEAR(NOW())+$P$11+1,AM42))-YEAR(NOW()))))*IF(OR($P$9="",ISNUMBER($P$9)=FALSE),1,((1+$P$9/100)^(IF(OR($P$11="",ISNUMBER($P$11)=FALSE),AM42,IF(YEAR(NOW())+$P$11+1&lt;AM42,YEAR(NOW())+$P$11+1,AM42))-YEAR(NOW())))))</f>
        <v>14500</v>
      </c>
      <c r="AQ42" s="251"/>
      <c r="AR42" s="251">
        <f ca="1">IF(M42="$0 (pad)",0,IF(M42=0,0,M42*AV42/100/IF(OR($P$7="",ISNUMBER($P$7)=FALSE),1,((1+$P$7/100)^(IF(OR($P$11="",ISNUMBER($P$11)=FALSE),AN42,IF(YEAR(NOW())+$P$11+10&lt;AN42,YEAR(NOW())+$P$11+10,AN42))-YEAR(NOW()))))*IF(OR($P$9="",ISNUMBER($P$9)=FALSE),1,((1+$P$9/100)^(IF(OR($P$11="",ISNUMBER($P$11)=FALSE),AN42,IF(YEAR(NOW())+$P$11+10&lt;AN42,YEAR(NOW())+$P$11+10,AN42))-YEAR(NOW()))))))</f>
        <v>0</v>
      </c>
      <c r="AS42" s="251">
        <f ca="1">IF(N42="$0 (pad)",0,IF(N42=0,0,N42*AV42/100/IF(OR($P$7="",ISNUMBER($P$7)=FALSE),1,((1+$P$7/100)^(IF(OR($P$11="",ISNUMBER($P$11)=FALSE),AN42,IF(YEAR(NOW())+$P$11+10&lt;AN42,YEAR(NOW())+$P$11+10,AN42))-YEAR(NOW()))))*IF(OR($P$9="",ISNUMBER($P$9)=FALSE),1,((1+$P$9/100)^(IF(OR($P$11="",ISNUMBER($P$11)=FALSE),AN42,IF(YEAR(NOW())+$P$11+10&lt;AN42,YEAR(NOW())+$P$11+10,AN42))-YEAR(NOW()))))))</f>
        <v>30800</v>
      </c>
      <c r="AT42" s="251">
        <f ca="1">IF(Q42=0,0,Q42*AV42/100/IF(OR($P$7="",ISNUMBER($P$7)=FALSE),1,((1+$P$7/100)^(IF(OR($P$11="",ISNUMBER($P$11)=FALSE),AL42,IF(YEAR(NOW())+$P$11&lt;AL42,YEAR(NOW())+$P$11,AL42))-YEAR(NOW()))))*IF(OR($P$9="",ISNUMBER($P$9)=FALSE),1,((1+$P$9/100)^(IF(OR($P$11="",ISNUMBER($P$11)=FALSE),AL42,IF(YEAR(NOW())+$P$11&lt;AL42,YEAR(NOW())+$P$11,AL42))-YEAR(NOW())))))</f>
        <v>30665</v>
      </c>
      <c r="AU42" s="251">
        <f ca="1">IF(R42=0,0,R42*AV42/100/IF(OR($P$7="",ISNUMBER($P$7)=FALSE),1,((1+$P$7/100)^(IF(OR($P$11="",ISNUMBER($P$11)=FALSE),IF(AN42="",YEAR(NOW())+5,AN42),IF(YEAR(NOW())+$P$11+10&lt;IF(AN42="",YEAR(NOW())+5,AN42),YEAR(NOW())+$P$11+10,IF(AN42="",YEAR(NOW())+5,AN42)))-YEAR(NOW()))))*IF(OR($P$9="",ISNUMBER($P$9)=FALSE),1,((1+$P$9/100)^(IF(OR($P$11="",ISNUMBER($P$11)=FALSE),IF(AN42="",YEAR(NOW())+5,AN42),IF(YEAR(NOW())+$P$11+10&lt;IF(AN42="",YEAR(NOW())+5,AN42),YEAR(NOW())+$P$11+10,IF(AN42="",YEAR(NOW())+5,AN42)))-YEAR(NOW())))))</f>
        <v>23875</v>
      </c>
      <c r="AV42" s="78">
        <v>100</v>
      </c>
    </row>
    <row r="43" spans="1:48" x14ac:dyDescent="0.15">
      <c r="A43" s="112">
        <v>24</v>
      </c>
      <c r="B43" s="112" t="s">
        <v>1660</v>
      </c>
      <c r="C43" s="113" t="s">
        <v>1361</v>
      </c>
      <c r="D43" s="112" t="s">
        <v>182</v>
      </c>
      <c r="E43" s="119">
        <v>274118</v>
      </c>
      <c r="F43" s="112" t="s">
        <v>1387</v>
      </c>
      <c r="G43" s="112" t="s">
        <v>1391</v>
      </c>
      <c r="H43" s="112" t="s">
        <v>1391</v>
      </c>
      <c r="I43" s="116">
        <v>0.16667000000000001</v>
      </c>
      <c r="J43" s="288">
        <v>0</v>
      </c>
      <c r="K43" s="288">
        <v>0</v>
      </c>
      <c r="L43" s="288"/>
      <c r="M43" s="288">
        <v>0</v>
      </c>
      <c r="N43" s="288">
        <v>6500</v>
      </c>
      <c r="O43" s="288">
        <v>6500</v>
      </c>
      <c r="P43" s="288">
        <f t="shared" ca="1" si="0"/>
        <v>1083.3550000000002</v>
      </c>
      <c r="Q43" s="289">
        <v>0</v>
      </c>
      <c r="R43" s="289">
        <v>23875</v>
      </c>
      <c r="S43" s="289">
        <v>23875</v>
      </c>
      <c r="T43" s="290">
        <f t="shared" ca="1" si="1"/>
        <v>3979.2462500000006</v>
      </c>
      <c r="U43" s="109"/>
      <c r="V43" s="109" t="s">
        <v>1366</v>
      </c>
      <c r="W43" s="109" t="s">
        <v>1369</v>
      </c>
      <c r="X43" s="108" t="s">
        <v>1367</v>
      </c>
      <c r="Y43" s="108" t="s">
        <v>1022</v>
      </c>
      <c r="Z43" s="287"/>
      <c r="AA43" s="107" t="str">
        <f t="shared" ca="1" si="2"/>
        <v>Complete</v>
      </c>
      <c r="AB43" s="108"/>
      <c r="AC43" s="108" t="s">
        <v>1669</v>
      </c>
      <c r="AD43" s="108">
        <v>2002</v>
      </c>
      <c r="AE43" s="110">
        <v>827</v>
      </c>
      <c r="AF43" s="110">
        <v>827</v>
      </c>
      <c r="AG43" s="108" t="s">
        <v>1665</v>
      </c>
      <c r="AH43" s="110"/>
      <c r="AI43" s="109" t="s">
        <v>993</v>
      </c>
      <c r="AJ43" s="109"/>
      <c r="AK43" s="78" t="s">
        <v>990</v>
      </c>
      <c r="AN43" s="78">
        <v>2027</v>
      </c>
      <c r="AO43" s="251">
        <f ca="1">IF(J43=0,0,J43*AV43/100/IF(OR($P$7="",ISNUMBER($P$7)=FALSE),1,((1+$P$7/100)^(IF(OR($P$11="",ISNUMBER($P$11)=FALSE),AL43,IF(YEAR(NOW())+$P$11&lt;AL43,YEAR(NOW())+$P$11,AL43))-YEAR(NOW()))))*IF(OR($P$9="",ISNUMBER($P$9)=FALSE),1,((1+$P$9/100)^(IF(OR($P$11="",ISNUMBER($P$11)=FALSE),AL43,IF(YEAR(NOW())+$P$11&lt;AL43,YEAR(NOW())+$P$11,AL43))-YEAR(NOW())))))</f>
        <v>0</v>
      </c>
      <c r="AP43" s="251">
        <f ca="1">IF(K43=0,0,K43*AV43/100/IF(OR($P$7="",ISNUMBER($P$7)=FALSE),1,((1+$P$7/100)^(IF(OR($P$11="",ISNUMBER($P$11)=FALSE),AM43,IF(YEAR(NOW())+$P$11+1&lt;AM43,YEAR(NOW())+$P$11+1,AM43))-YEAR(NOW()))))*IF(OR($P$9="",ISNUMBER($P$9)=FALSE),1,((1+$P$9/100)^(IF(OR($P$11="",ISNUMBER($P$11)=FALSE),AM43,IF(YEAR(NOW())+$P$11+1&lt;AM43,YEAR(NOW())+$P$11+1,AM43))-YEAR(NOW())))))</f>
        <v>0</v>
      </c>
      <c r="AQ43" s="251"/>
      <c r="AR43" s="251">
        <f ca="1">IF(M43="$0 (pad)",0,IF(M43=0,0,M43*AV43/100/IF(OR($P$7="",ISNUMBER($P$7)=FALSE),1,((1+$P$7/100)^(IF(OR($P$11="",ISNUMBER($P$11)=FALSE),AN43,IF(YEAR(NOW())+$P$11+10&lt;AN43,YEAR(NOW())+$P$11+10,AN43))-YEAR(NOW()))))*IF(OR($P$9="",ISNUMBER($P$9)=FALSE),1,((1+$P$9/100)^(IF(OR($P$11="",ISNUMBER($P$11)=FALSE),AN43,IF(YEAR(NOW())+$P$11+10&lt;AN43,YEAR(NOW())+$P$11+10,AN43))-YEAR(NOW()))))))</f>
        <v>0</v>
      </c>
      <c r="AS43" s="251">
        <f ca="1">IF(N43="$0 (pad)",0,IF(N43=0,0,N43*AV43/100/IF(OR($P$7="",ISNUMBER($P$7)=FALSE),1,((1+$P$7/100)^(IF(OR($P$11="",ISNUMBER($P$11)=FALSE),AN43,IF(YEAR(NOW())+$P$11+10&lt;AN43,YEAR(NOW())+$P$11+10,AN43))-YEAR(NOW()))))*IF(OR($P$9="",ISNUMBER($P$9)=FALSE),1,((1+$P$9/100)^(IF(OR($P$11="",ISNUMBER($P$11)=FALSE),AN43,IF(YEAR(NOW())+$P$11+10&lt;AN43,YEAR(NOW())+$P$11+10,AN43))-YEAR(NOW()))))))</f>
        <v>1083.3550000000002</v>
      </c>
      <c r="AT43" s="251">
        <f ca="1">IF(Q43=0,0,Q43*AV43/100/IF(OR($P$7="",ISNUMBER($P$7)=FALSE),1,((1+$P$7/100)^(IF(OR($P$11="",ISNUMBER($P$11)=FALSE),AL43,IF(YEAR(NOW())+$P$11&lt;AL43,YEAR(NOW())+$P$11,AL43))-YEAR(NOW()))))*IF(OR($P$9="",ISNUMBER($P$9)=FALSE),1,((1+$P$9/100)^(IF(OR($P$11="",ISNUMBER($P$11)=FALSE),AL43,IF(YEAR(NOW())+$P$11&lt;AL43,YEAR(NOW())+$P$11,AL43))-YEAR(NOW())))))</f>
        <v>0</v>
      </c>
      <c r="AU43" s="251">
        <f ca="1">IF(R43=0,0,R43*AV43/100/IF(OR($P$7="",ISNUMBER($P$7)=FALSE),1,((1+$P$7/100)^(IF(OR($P$11="",ISNUMBER($P$11)=FALSE),IF(AN43="",YEAR(NOW())+5,AN43),IF(YEAR(NOW())+$P$11+10&lt;IF(AN43="",YEAR(NOW())+5,AN43),YEAR(NOW())+$P$11+10,IF(AN43="",YEAR(NOW())+5,AN43)))-YEAR(NOW()))))*IF(OR($P$9="",ISNUMBER($P$9)=FALSE),1,((1+$P$9/100)^(IF(OR($P$11="",ISNUMBER($P$11)=FALSE),IF(AN43="",YEAR(NOW())+5,AN43),IF(YEAR(NOW())+$P$11+10&lt;IF(AN43="",YEAR(NOW())+5,AN43),YEAR(NOW())+$P$11+10,IF(AN43="",YEAR(NOW())+5,AN43)))-YEAR(NOW())))))</f>
        <v>3979.2462500000006</v>
      </c>
      <c r="AV43" s="78">
        <v>16.667000000000002</v>
      </c>
    </row>
    <row r="44" spans="1:48" x14ac:dyDescent="0.15">
      <c r="A44" s="112">
        <v>25</v>
      </c>
      <c r="B44" s="112" t="s">
        <v>1660</v>
      </c>
      <c r="C44" s="113" t="s">
        <v>1361</v>
      </c>
      <c r="D44" s="112" t="s">
        <v>183</v>
      </c>
      <c r="E44" s="119">
        <v>284096</v>
      </c>
      <c r="F44" s="112" t="s">
        <v>1387</v>
      </c>
      <c r="G44" s="112" t="s">
        <v>1391</v>
      </c>
      <c r="H44" s="112" t="s">
        <v>1391</v>
      </c>
      <c r="I44" s="116">
        <v>0.48549999999999999</v>
      </c>
      <c r="J44" s="288">
        <v>0</v>
      </c>
      <c r="K44" s="288">
        <v>0</v>
      </c>
      <c r="L44" s="288"/>
      <c r="M44" s="288">
        <v>0</v>
      </c>
      <c r="N44" s="288">
        <v>6500</v>
      </c>
      <c r="O44" s="288">
        <v>6500</v>
      </c>
      <c r="P44" s="288">
        <f t="shared" ca="1" si="0"/>
        <v>3155.75</v>
      </c>
      <c r="Q44" s="289">
        <v>0</v>
      </c>
      <c r="R44" s="289">
        <v>23875</v>
      </c>
      <c r="S44" s="289">
        <v>23875</v>
      </c>
      <c r="T44" s="290">
        <f t="shared" ca="1" si="1"/>
        <v>11591.3125</v>
      </c>
      <c r="U44" s="109"/>
      <c r="V44" s="109" t="s">
        <v>1366</v>
      </c>
      <c r="W44" s="109" t="s">
        <v>1369</v>
      </c>
      <c r="X44" s="108" t="s">
        <v>1367</v>
      </c>
      <c r="Y44" s="108" t="s">
        <v>1023</v>
      </c>
      <c r="Z44" s="287"/>
      <c r="AA44" s="107" t="str">
        <f t="shared" ca="1" si="2"/>
        <v>Complete</v>
      </c>
      <c r="AB44" s="108"/>
      <c r="AC44" s="108" t="s">
        <v>1669</v>
      </c>
      <c r="AD44" s="108">
        <v>2003</v>
      </c>
      <c r="AE44" s="110">
        <v>795</v>
      </c>
      <c r="AF44" s="110">
        <v>795</v>
      </c>
      <c r="AG44" s="108" t="s">
        <v>1665</v>
      </c>
      <c r="AH44" s="110"/>
      <c r="AI44" s="109" t="s">
        <v>993</v>
      </c>
      <c r="AJ44" s="109"/>
      <c r="AK44" s="78" t="s">
        <v>990</v>
      </c>
      <c r="AN44" s="78">
        <v>2027</v>
      </c>
      <c r="AO44" s="251">
        <f ca="1">IF(J44=0,0,J44*AV44/100/IF(OR($P$7="",ISNUMBER($P$7)=FALSE),1,((1+$P$7/100)^(IF(OR($P$11="",ISNUMBER($P$11)=FALSE),AL44,IF(YEAR(NOW())+$P$11&lt;AL44,YEAR(NOW())+$P$11,AL44))-YEAR(NOW()))))*IF(OR($P$9="",ISNUMBER($P$9)=FALSE),1,((1+$P$9/100)^(IF(OR($P$11="",ISNUMBER($P$11)=FALSE),AL44,IF(YEAR(NOW())+$P$11&lt;AL44,YEAR(NOW())+$P$11,AL44))-YEAR(NOW())))))</f>
        <v>0</v>
      </c>
      <c r="AP44" s="251">
        <f ca="1">IF(K44=0,0,K44*AV44/100/IF(OR($P$7="",ISNUMBER($P$7)=FALSE),1,((1+$P$7/100)^(IF(OR($P$11="",ISNUMBER($P$11)=FALSE),AM44,IF(YEAR(NOW())+$P$11+1&lt;AM44,YEAR(NOW())+$P$11+1,AM44))-YEAR(NOW()))))*IF(OR($P$9="",ISNUMBER($P$9)=FALSE),1,((1+$P$9/100)^(IF(OR($P$11="",ISNUMBER($P$11)=FALSE),AM44,IF(YEAR(NOW())+$P$11+1&lt;AM44,YEAR(NOW())+$P$11+1,AM44))-YEAR(NOW())))))</f>
        <v>0</v>
      </c>
      <c r="AQ44" s="251"/>
      <c r="AR44" s="251">
        <f ca="1">IF(M44="$0 (pad)",0,IF(M44=0,0,M44*AV44/100/IF(OR($P$7="",ISNUMBER($P$7)=FALSE),1,((1+$P$7/100)^(IF(OR($P$11="",ISNUMBER($P$11)=FALSE),AN44,IF(YEAR(NOW())+$P$11+10&lt;AN44,YEAR(NOW())+$P$11+10,AN44))-YEAR(NOW()))))*IF(OR($P$9="",ISNUMBER($P$9)=FALSE),1,((1+$P$9/100)^(IF(OR($P$11="",ISNUMBER($P$11)=FALSE),AN44,IF(YEAR(NOW())+$P$11+10&lt;AN44,YEAR(NOW())+$P$11+10,AN44))-YEAR(NOW()))))))</f>
        <v>0</v>
      </c>
      <c r="AS44" s="251">
        <f ca="1">IF(N44="$0 (pad)",0,IF(N44=0,0,N44*AV44/100/IF(OR($P$7="",ISNUMBER($P$7)=FALSE),1,((1+$P$7/100)^(IF(OR($P$11="",ISNUMBER($P$11)=FALSE),AN44,IF(YEAR(NOW())+$P$11+10&lt;AN44,YEAR(NOW())+$P$11+10,AN44))-YEAR(NOW()))))*IF(OR($P$9="",ISNUMBER($P$9)=FALSE),1,((1+$P$9/100)^(IF(OR($P$11="",ISNUMBER($P$11)=FALSE),AN44,IF(YEAR(NOW())+$P$11+10&lt;AN44,YEAR(NOW())+$P$11+10,AN44))-YEAR(NOW()))))))</f>
        <v>3155.75</v>
      </c>
      <c r="AT44" s="251">
        <f ca="1">IF(Q44=0,0,Q44*AV44/100/IF(OR($P$7="",ISNUMBER($P$7)=FALSE),1,((1+$P$7/100)^(IF(OR($P$11="",ISNUMBER($P$11)=FALSE),AL44,IF(YEAR(NOW())+$P$11&lt;AL44,YEAR(NOW())+$P$11,AL44))-YEAR(NOW()))))*IF(OR($P$9="",ISNUMBER($P$9)=FALSE),1,((1+$P$9/100)^(IF(OR($P$11="",ISNUMBER($P$11)=FALSE),AL44,IF(YEAR(NOW())+$P$11&lt;AL44,YEAR(NOW())+$P$11,AL44))-YEAR(NOW())))))</f>
        <v>0</v>
      </c>
      <c r="AU44" s="251">
        <f ca="1">IF(R44=0,0,R44*AV44/100/IF(OR($P$7="",ISNUMBER($P$7)=FALSE),1,((1+$P$7/100)^(IF(OR($P$11="",ISNUMBER($P$11)=FALSE),IF(AN44="",YEAR(NOW())+5,AN44),IF(YEAR(NOW())+$P$11+10&lt;IF(AN44="",YEAR(NOW())+5,AN44),YEAR(NOW())+$P$11+10,IF(AN44="",YEAR(NOW())+5,AN44)))-YEAR(NOW()))))*IF(OR($P$9="",ISNUMBER($P$9)=FALSE),1,((1+$P$9/100)^(IF(OR($P$11="",ISNUMBER($P$11)=FALSE),IF(AN44="",YEAR(NOW())+5,AN44),IF(YEAR(NOW())+$P$11+10&lt;IF(AN44="",YEAR(NOW())+5,AN44),YEAR(NOW())+$P$11+10,IF(AN44="",YEAR(NOW())+5,AN44)))-YEAR(NOW())))))</f>
        <v>11591.3125</v>
      </c>
      <c r="AV44" s="78">
        <v>48.55</v>
      </c>
    </row>
    <row r="45" spans="1:48" x14ac:dyDescent="0.15">
      <c r="A45" s="112">
        <v>26</v>
      </c>
      <c r="B45" s="112" t="s">
        <v>1660</v>
      </c>
      <c r="C45" s="113" t="s">
        <v>1361</v>
      </c>
      <c r="D45" s="112" t="s">
        <v>184</v>
      </c>
      <c r="E45" s="119">
        <v>209672</v>
      </c>
      <c r="F45" s="112" t="s">
        <v>966</v>
      </c>
      <c r="G45" s="112" t="s">
        <v>1661</v>
      </c>
      <c r="H45" s="112" t="s">
        <v>1661</v>
      </c>
      <c r="I45" s="116">
        <v>1</v>
      </c>
      <c r="J45" s="288">
        <v>44900</v>
      </c>
      <c r="K45" s="288">
        <v>14500</v>
      </c>
      <c r="L45" s="288"/>
      <c r="M45" s="288">
        <v>0</v>
      </c>
      <c r="N45" s="288">
        <v>30800</v>
      </c>
      <c r="O45" s="288">
        <v>90200</v>
      </c>
      <c r="P45" s="288">
        <f t="shared" ca="1" si="0"/>
        <v>90200</v>
      </c>
      <c r="Q45" s="289">
        <v>38331.25</v>
      </c>
      <c r="R45" s="289">
        <v>23875</v>
      </c>
      <c r="S45" s="289">
        <v>62206.25</v>
      </c>
      <c r="T45" s="290">
        <f t="shared" ca="1" si="1"/>
        <v>62206.25</v>
      </c>
      <c r="U45" s="109"/>
      <c r="V45" s="109" t="s">
        <v>1366</v>
      </c>
      <c r="W45" s="109" t="s">
        <v>1369</v>
      </c>
      <c r="X45" s="108" t="s">
        <v>1367</v>
      </c>
      <c r="Y45" s="108" t="s">
        <v>1024</v>
      </c>
      <c r="Z45" s="287">
        <v>42004</v>
      </c>
      <c r="AA45" s="107">
        <f t="shared" ca="1" si="2"/>
        <v>46387</v>
      </c>
      <c r="AB45" s="108" t="s">
        <v>1670</v>
      </c>
      <c r="AC45" s="108" t="s">
        <v>1669</v>
      </c>
      <c r="AD45" s="108">
        <v>1997</v>
      </c>
      <c r="AE45" s="110">
        <v>1052</v>
      </c>
      <c r="AF45" s="110">
        <v>1014.56</v>
      </c>
      <c r="AG45" s="108" t="s">
        <v>1665</v>
      </c>
      <c r="AH45" s="110"/>
      <c r="AI45" s="109" t="s">
        <v>991</v>
      </c>
      <c r="AJ45" s="109"/>
      <c r="AK45" s="80">
        <v>46387</v>
      </c>
      <c r="AL45" s="78">
        <v>2026</v>
      </c>
      <c r="AM45" s="78">
        <v>2027</v>
      </c>
      <c r="AN45" s="78">
        <v>2036</v>
      </c>
      <c r="AO45" s="251">
        <f ca="1">IF(J45=0,0,J45*AV45/100/IF(OR($P$7="",ISNUMBER($P$7)=FALSE),1,((1+$P$7/100)^(IF(OR($P$11="",ISNUMBER($P$11)=FALSE),AL45,IF(YEAR(NOW())+$P$11&lt;AL45,YEAR(NOW())+$P$11,AL45))-YEAR(NOW()))))*IF(OR($P$9="",ISNUMBER($P$9)=FALSE),1,((1+$P$9/100)^(IF(OR($P$11="",ISNUMBER($P$11)=FALSE),AL45,IF(YEAR(NOW())+$P$11&lt;AL45,YEAR(NOW())+$P$11,AL45))-YEAR(NOW())))))</f>
        <v>44900</v>
      </c>
      <c r="AP45" s="251">
        <f ca="1">IF(K45=0,0,K45*AV45/100/IF(OR($P$7="",ISNUMBER($P$7)=FALSE),1,((1+$P$7/100)^(IF(OR($P$11="",ISNUMBER($P$11)=FALSE),AM45,IF(YEAR(NOW())+$P$11+1&lt;AM45,YEAR(NOW())+$P$11+1,AM45))-YEAR(NOW()))))*IF(OR($P$9="",ISNUMBER($P$9)=FALSE),1,((1+$P$9/100)^(IF(OR($P$11="",ISNUMBER($P$11)=FALSE),AM45,IF(YEAR(NOW())+$P$11+1&lt;AM45,YEAR(NOW())+$P$11+1,AM45))-YEAR(NOW())))))</f>
        <v>14500</v>
      </c>
      <c r="AQ45" s="251"/>
      <c r="AR45" s="251">
        <f ca="1">IF(M45="$0 (pad)",0,IF(M45=0,0,M45*AV45/100/IF(OR($P$7="",ISNUMBER($P$7)=FALSE),1,((1+$P$7/100)^(IF(OR($P$11="",ISNUMBER($P$11)=FALSE),AN45,IF(YEAR(NOW())+$P$11+10&lt;AN45,YEAR(NOW())+$P$11+10,AN45))-YEAR(NOW()))))*IF(OR($P$9="",ISNUMBER($P$9)=FALSE),1,((1+$P$9/100)^(IF(OR($P$11="",ISNUMBER($P$11)=FALSE),AN45,IF(YEAR(NOW())+$P$11+10&lt;AN45,YEAR(NOW())+$P$11+10,AN45))-YEAR(NOW()))))))</f>
        <v>0</v>
      </c>
      <c r="AS45" s="251">
        <f ca="1">IF(N45="$0 (pad)",0,IF(N45=0,0,N45*AV45/100/IF(OR($P$7="",ISNUMBER($P$7)=FALSE),1,((1+$P$7/100)^(IF(OR($P$11="",ISNUMBER($P$11)=FALSE),AN45,IF(YEAR(NOW())+$P$11+10&lt;AN45,YEAR(NOW())+$P$11+10,AN45))-YEAR(NOW()))))*IF(OR($P$9="",ISNUMBER($P$9)=FALSE),1,((1+$P$9/100)^(IF(OR($P$11="",ISNUMBER($P$11)=FALSE),AN45,IF(YEAR(NOW())+$P$11+10&lt;AN45,YEAR(NOW())+$P$11+10,AN45))-YEAR(NOW()))))))</f>
        <v>30800</v>
      </c>
      <c r="AT45" s="251">
        <f ca="1">IF(Q45=0,0,Q45*AV45/100/IF(OR($P$7="",ISNUMBER($P$7)=FALSE),1,((1+$P$7/100)^(IF(OR($P$11="",ISNUMBER($P$11)=FALSE),AL45,IF(YEAR(NOW())+$P$11&lt;AL45,YEAR(NOW())+$P$11,AL45))-YEAR(NOW()))))*IF(OR($P$9="",ISNUMBER($P$9)=FALSE),1,((1+$P$9/100)^(IF(OR($P$11="",ISNUMBER($P$11)=FALSE),AL45,IF(YEAR(NOW())+$P$11&lt;AL45,YEAR(NOW())+$P$11,AL45))-YEAR(NOW())))))</f>
        <v>38331.25</v>
      </c>
      <c r="AU45" s="251">
        <f ca="1">IF(R45=0,0,R45*AV45/100/IF(OR($P$7="",ISNUMBER($P$7)=FALSE),1,((1+$P$7/100)^(IF(OR($P$11="",ISNUMBER($P$11)=FALSE),IF(AN45="",YEAR(NOW())+5,AN45),IF(YEAR(NOW())+$P$11+10&lt;IF(AN45="",YEAR(NOW())+5,AN45),YEAR(NOW())+$P$11+10,IF(AN45="",YEAR(NOW())+5,AN45)))-YEAR(NOW()))))*IF(OR($P$9="",ISNUMBER($P$9)=FALSE),1,((1+$P$9/100)^(IF(OR($P$11="",ISNUMBER($P$11)=FALSE),IF(AN45="",YEAR(NOW())+5,AN45),IF(YEAR(NOW())+$P$11+10&lt;IF(AN45="",YEAR(NOW())+5,AN45),YEAR(NOW())+$P$11+10,IF(AN45="",YEAR(NOW())+5,AN45)))-YEAR(NOW())))))</f>
        <v>23875</v>
      </c>
      <c r="AV45" s="78">
        <v>100</v>
      </c>
    </row>
    <row r="46" spans="1:48" x14ac:dyDescent="0.15">
      <c r="A46" s="112">
        <v>27</v>
      </c>
      <c r="B46" s="112" t="s">
        <v>1660</v>
      </c>
      <c r="C46" s="113" t="s">
        <v>1361</v>
      </c>
      <c r="D46" s="112" t="s">
        <v>185</v>
      </c>
      <c r="E46" s="119">
        <v>209559</v>
      </c>
      <c r="F46" s="112" t="s">
        <v>966</v>
      </c>
      <c r="G46" s="112" t="s">
        <v>1661</v>
      </c>
      <c r="H46" s="112" t="s">
        <v>1661</v>
      </c>
      <c r="I46" s="116">
        <v>1</v>
      </c>
      <c r="J46" s="288">
        <v>0</v>
      </c>
      <c r="K46" s="288">
        <v>2500</v>
      </c>
      <c r="L46" s="288"/>
      <c r="M46" s="288">
        <v>0</v>
      </c>
      <c r="N46" s="288">
        <v>30800</v>
      </c>
      <c r="O46" s="288">
        <v>33300</v>
      </c>
      <c r="P46" s="288">
        <f t="shared" ca="1" si="0"/>
        <v>33300</v>
      </c>
      <c r="Q46" s="289">
        <v>13300</v>
      </c>
      <c r="R46" s="289">
        <v>23875</v>
      </c>
      <c r="S46" s="289">
        <v>37175</v>
      </c>
      <c r="T46" s="290">
        <f t="shared" ca="1" si="1"/>
        <v>37175</v>
      </c>
      <c r="U46" s="109"/>
      <c r="V46" s="109" t="s">
        <v>1366</v>
      </c>
      <c r="W46" s="109" t="s">
        <v>1369</v>
      </c>
      <c r="X46" s="108" t="s">
        <v>1367</v>
      </c>
      <c r="Y46" s="108" t="s">
        <v>1025</v>
      </c>
      <c r="Z46" s="287">
        <v>35795</v>
      </c>
      <c r="AA46" s="107">
        <f t="shared" ca="1" si="2"/>
        <v>47483</v>
      </c>
      <c r="AB46" s="108" t="s">
        <v>1670</v>
      </c>
      <c r="AC46" s="108" t="s">
        <v>1669</v>
      </c>
      <c r="AD46" s="108">
        <v>1997</v>
      </c>
      <c r="AE46" s="110">
        <v>1041</v>
      </c>
      <c r="AF46" s="110">
        <v>1019.72</v>
      </c>
      <c r="AG46" s="108" t="s">
        <v>1664</v>
      </c>
      <c r="AH46" s="110"/>
      <c r="AI46" s="109" t="s">
        <v>991</v>
      </c>
      <c r="AJ46" s="109"/>
      <c r="AK46" s="80">
        <v>47483</v>
      </c>
      <c r="AL46" s="78">
        <v>2029</v>
      </c>
      <c r="AM46" s="78">
        <v>2030</v>
      </c>
      <c r="AN46" s="78">
        <v>2039</v>
      </c>
      <c r="AO46" s="251">
        <f ca="1">IF(J46=0,0,J46*AV46/100/IF(OR($P$7="",ISNUMBER($P$7)=FALSE),1,((1+$P$7/100)^(IF(OR($P$11="",ISNUMBER($P$11)=FALSE),AL46,IF(YEAR(NOW())+$P$11&lt;AL46,YEAR(NOW())+$P$11,AL46))-YEAR(NOW()))))*IF(OR($P$9="",ISNUMBER($P$9)=FALSE),1,((1+$P$9/100)^(IF(OR($P$11="",ISNUMBER($P$11)=FALSE),AL46,IF(YEAR(NOW())+$P$11&lt;AL46,YEAR(NOW())+$P$11,AL46))-YEAR(NOW())))))</f>
        <v>0</v>
      </c>
      <c r="AP46" s="251">
        <f ca="1">IF(K46=0,0,K46*AV46/100/IF(OR($P$7="",ISNUMBER($P$7)=FALSE),1,((1+$P$7/100)^(IF(OR($P$11="",ISNUMBER($P$11)=FALSE),AM46,IF(YEAR(NOW())+$P$11+1&lt;AM46,YEAR(NOW())+$P$11+1,AM46))-YEAR(NOW()))))*IF(OR($P$9="",ISNUMBER($P$9)=FALSE),1,((1+$P$9/100)^(IF(OR($P$11="",ISNUMBER($P$11)=FALSE),AM46,IF(YEAR(NOW())+$P$11+1&lt;AM46,YEAR(NOW())+$P$11+1,AM46))-YEAR(NOW())))))</f>
        <v>2500</v>
      </c>
      <c r="AQ46" s="251"/>
      <c r="AR46" s="251">
        <f ca="1">IF(M46="$0 (pad)",0,IF(M46=0,0,M46*AV46/100/IF(OR($P$7="",ISNUMBER($P$7)=FALSE),1,((1+$P$7/100)^(IF(OR($P$11="",ISNUMBER($P$11)=FALSE),AN46,IF(YEAR(NOW())+$P$11+10&lt;AN46,YEAR(NOW())+$P$11+10,AN46))-YEAR(NOW()))))*IF(OR($P$9="",ISNUMBER($P$9)=FALSE),1,((1+$P$9/100)^(IF(OR($P$11="",ISNUMBER($P$11)=FALSE),AN46,IF(YEAR(NOW())+$P$11+10&lt;AN46,YEAR(NOW())+$P$11+10,AN46))-YEAR(NOW()))))))</f>
        <v>0</v>
      </c>
      <c r="AS46" s="251">
        <f ca="1">IF(N46="$0 (pad)",0,IF(N46=0,0,N46*AV46/100/IF(OR($P$7="",ISNUMBER($P$7)=FALSE),1,((1+$P$7/100)^(IF(OR($P$11="",ISNUMBER($P$11)=FALSE),AN46,IF(YEAR(NOW())+$P$11+10&lt;AN46,YEAR(NOW())+$P$11+10,AN46))-YEAR(NOW()))))*IF(OR($P$9="",ISNUMBER($P$9)=FALSE),1,((1+$P$9/100)^(IF(OR($P$11="",ISNUMBER($P$11)=FALSE),AN46,IF(YEAR(NOW())+$P$11+10&lt;AN46,YEAR(NOW())+$P$11+10,AN46))-YEAR(NOW()))))))</f>
        <v>30800</v>
      </c>
      <c r="AT46" s="251">
        <f ca="1">IF(Q46=0,0,Q46*AV46/100/IF(OR($P$7="",ISNUMBER($P$7)=FALSE),1,((1+$P$7/100)^(IF(OR($P$11="",ISNUMBER($P$11)=FALSE),AL46,IF(YEAR(NOW())+$P$11&lt;AL46,YEAR(NOW())+$P$11,AL46))-YEAR(NOW()))))*IF(OR($P$9="",ISNUMBER($P$9)=FALSE),1,((1+$P$9/100)^(IF(OR($P$11="",ISNUMBER($P$11)=FALSE),AL46,IF(YEAR(NOW())+$P$11&lt;AL46,YEAR(NOW())+$P$11,AL46))-YEAR(NOW())))))</f>
        <v>13300</v>
      </c>
      <c r="AU46" s="251">
        <f ca="1">IF(R46=0,0,R46*AV46/100/IF(OR($P$7="",ISNUMBER($P$7)=FALSE),1,((1+$P$7/100)^(IF(OR($P$11="",ISNUMBER($P$11)=FALSE),IF(AN46="",YEAR(NOW())+5,AN46),IF(YEAR(NOW())+$P$11+10&lt;IF(AN46="",YEAR(NOW())+5,AN46),YEAR(NOW())+$P$11+10,IF(AN46="",YEAR(NOW())+5,AN46)))-YEAR(NOW()))))*IF(OR($P$9="",ISNUMBER($P$9)=FALSE),1,((1+$P$9/100)^(IF(OR($P$11="",ISNUMBER($P$11)=FALSE),IF(AN46="",YEAR(NOW())+5,AN46),IF(YEAR(NOW())+$P$11+10&lt;IF(AN46="",YEAR(NOW())+5,AN46),YEAR(NOW())+$P$11+10,IF(AN46="",YEAR(NOW())+5,AN46)))-YEAR(NOW())))))</f>
        <v>23875</v>
      </c>
      <c r="AV46" s="78">
        <v>100</v>
      </c>
    </row>
    <row r="47" spans="1:48" x14ac:dyDescent="0.15">
      <c r="A47" s="112">
        <v>28</v>
      </c>
      <c r="B47" s="112" t="s">
        <v>1660</v>
      </c>
      <c r="C47" s="113" t="s">
        <v>1361</v>
      </c>
      <c r="D47" s="112" t="s">
        <v>186</v>
      </c>
      <c r="E47" s="119">
        <v>186611</v>
      </c>
      <c r="F47" s="112" t="s">
        <v>966</v>
      </c>
      <c r="G47" s="112" t="s">
        <v>1391</v>
      </c>
      <c r="H47" s="112" t="s">
        <v>1391</v>
      </c>
      <c r="I47" s="116">
        <v>1</v>
      </c>
      <c r="J47" s="288">
        <v>0</v>
      </c>
      <c r="K47" s="288">
        <v>0</v>
      </c>
      <c r="L47" s="288"/>
      <c r="M47" s="288">
        <v>0</v>
      </c>
      <c r="N47" s="288">
        <v>30800</v>
      </c>
      <c r="O47" s="288">
        <v>30800</v>
      </c>
      <c r="P47" s="288">
        <f t="shared" ca="1" si="0"/>
        <v>30800</v>
      </c>
      <c r="Q47" s="289">
        <v>0</v>
      </c>
      <c r="R47" s="289">
        <v>23875</v>
      </c>
      <c r="S47" s="289">
        <v>23875</v>
      </c>
      <c r="T47" s="290">
        <f t="shared" ca="1" si="1"/>
        <v>23875</v>
      </c>
      <c r="U47" s="109"/>
      <c r="V47" s="109" t="s">
        <v>1366</v>
      </c>
      <c r="W47" s="109" t="s">
        <v>1370</v>
      </c>
      <c r="X47" s="108" t="s">
        <v>1367</v>
      </c>
      <c r="Y47" s="108" t="s">
        <v>1026</v>
      </c>
      <c r="Z47" s="287"/>
      <c r="AA47" s="107" t="str">
        <f t="shared" ca="1" si="2"/>
        <v>Complete</v>
      </c>
      <c r="AB47" s="108"/>
      <c r="AC47" s="108" t="s">
        <v>1669</v>
      </c>
      <c r="AD47" s="108">
        <v>1996</v>
      </c>
      <c r="AE47" s="110">
        <v>1147</v>
      </c>
      <c r="AF47" s="110">
        <v>1147</v>
      </c>
      <c r="AG47" s="108" t="s">
        <v>1665</v>
      </c>
      <c r="AH47" s="110"/>
      <c r="AI47" s="109" t="s">
        <v>991</v>
      </c>
      <c r="AJ47" s="109"/>
      <c r="AK47" s="78" t="s">
        <v>990</v>
      </c>
      <c r="AM47" s="78">
        <v>2025</v>
      </c>
      <c r="AN47" s="78">
        <v>2027</v>
      </c>
      <c r="AO47" s="251">
        <f ca="1">IF(J47=0,0,J47*AV47/100/IF(OR($P$7="",ISNUMBER($P$7)=FALSE),1,((1+$P$7/100)^(IF(OR($P$11="",ISNUMBER($P$11)=FALSE),AL47,IF(YEAR(NOW())+$P$11&lt;AL47,YEAR(NOW())+$P$11,AL47))-YEAR(NOW()))))*IF(OR($P$9="",ISNUMBER($P$9)=FALSE),1,((1+$P$9/100)^(IF(OR($P$11="",ISNUMBER($P$11)=FALSE),AL47,IF(YEAR(NOW())+$P$11&lt;AL47,YEAR(NOW())+$P$11,AL47))-YEAR(NOW())))))</f>
        <v>0</v>
      </c>
      <c r="AP47" s="251">
        <f ca="1">IF(K47=0,0,K47*AV47/100/IF(OR($P$7="",ISNUMBER($P$7)=FALSE),1,((1+$P$7/100)^(IF(OR($P$11="",ISNUMBER($P$11)=FALSE),AM47,IF(YEAR(NOW())+$P$11+1&lt;AM47,YEAR(NOW())+$P$11+1,AM47))-YEAR(NOW()))))*IF(OR($P$9="",ISNUMBER($P$9)=FALSE),1,((1+$P$9/100)^(IF(OR($P$11="",ISNUMBER($P$11)=FALSE),AM47,IF(YEAR(NOW())+$P$11+1&lt;AM47,YEAR(NOW())+$P$11+1,AM47))-YEAR(NOW())))))</f>
        <v>0</v>
      </c>
      <c r="AQ47" s="251"/>
      <c r="AR47" s="251">
        <f ca="1">IF(M47="$0 (pad)",0,IF(M47=0,0,M47*AV47/100/IF(OR($P$7="",ISNUMBER($P$7)=FALSE),1,((1+$P$7/100)^(IF(OR($P$11="",ISNUMBER($P$11)=FALSE),AN47,IF(YEAR(NOW())+$P$11+10&lt;AN47,YEAR(NOW())+$P$11+10,AN47))-YEAR(NOW()))))*IF(OR($P$9="",ISNUMBER($P$9)=FALSE),1,((1+$P$9/100)^(IF(OR($P$11="",ISNUMBER($P$11)=FALSE),AN47,IF(YEAR(NOW())+$P$11+10&lt;AN47,YEAR(NOW())+$P$11+10,AN47))-YEAR(NOW()))))))</f>
        <v>0</v>
      </c>
      <c r="AS47" s="251">
        <f ca="1">IF(N47="$0 (pad)",0,IF(N47=0,0,N47*AV47/100/IF(OR($P$7="",ISNUMBER($P$7)=FALSE),1,((1+$P$7/100)^(IF(OR($P$11="",ISNUMBER($P$11)=FALSE),AN47,IF(YEAR(NOW())+$P$11+10&lt;AN47,YEAR(NOW())+$P$11+10,AN47))-YEAR(NOW()))))*IF(OR($P$9="",ISNUMBER($P$9)=FALSE),1,((1+$P$9/100)^(IF(OR($P$11="",ISNUMBER($P$11)=FALSE),AN47,IF(YEAR(NOW())+$P$11+10&lt;AN47,YEAR(NOW())+$P$11+10,AN47))-YEAR(NOW()))))))</f>
        <v>30800</v>
      </c>
      <c r="AT47" s="251">
        <f ca="1">IF(Q47=0,0,Q47*AV47/100/IF(OR($P$7="",ISNUMBER($P$7)=FALSE),1,((1+$P$7/100)^(IF(OR($P$11="",ISNUMBER($P$11)=FALSE),AL47,IF(YEAR(NOW())+$P$11&lt;AL47,YEAR(NOW())+$P$11,AL47))-YEAR(NOW()))))*IF(OR($P$9="",ISNUMBER($P$9)=FALSE),1,((1+$P$9/100)^(IF(OR($P$11="",ISNUMBER($P$11)=FALSE),AL47,IF(YEAR(NOW())+$P$11&lt;AL47,YEAR(NOW())+$P$11,AL47))-YEAR(NOW())))))</f>
        <v>0</v>
      </c>
      <c r="AU47" s="251">
        <f ca="1">IF(R47=0,0,R47*AV47/100/IF(OR($P$7="",ISNUMBER($P$7)=FALSE),1,((1+$P$7/100)^(IF(OR($P$11="",ISNUMBER($P$11)=FALSE),IF(AN47="",YEAR(NOW())+5,AN47),IF(YEAR(NOW())+$P$11+10&lt;IF(AN47="",YEAR(NOW())+5,AN47),YEAR(NOW())+$P$11+10,IF(AN47="",YEAR(NOW())+5,AN47)))-YEAR(NOW()))))*IF(OR($P$9="",ISNUMBER($P$9)=FALSE),1,((1+$P$9/100)^(IF(OR($P$11="",ISNUMBER($P$11)=FALSE),IF(AN47="",YEAR(NOW())+5,AN47),IF(YEAR(NOW())+$P$11+10&lt;IF(AN47="",YEAR(NOW())+5,AN47),YEAR(NOW())+$P$11+10,IF(AN47="",YEAR(NOW())+5,AN47)))-YEAR(NOW())))))</f>
        <v>23875</v>
      </c>
      <c r="AV47" s="78">
        <v>100</v>
      </c>
    </row>
    <row r="48" spans="1:48" x14ac:dyDescent="0.15">
      <c r="A48" s="112">
        <v>29</v>
      </c>
      <c r="B48" s="112" t="s">
        <v>1660</v>
      </c>
      <c r="C48" s="113" t="s">
        <v>1361</v>
      </c>
      <c r="D48" s="112" t="s">
        <v>187</v>
      </c>
      <c r="E48" s="119">
        <v>172597</v>
      </c>
      <c r="F48" s="112" t="s">
        <v>1387</v>
      </c>
      <c r="G48" s="112" t="s">
        <v>1391</v>
      </c>
      <c r="H48" s="112" t="s">
        <v>1391</v>
      </c>
      <c r="I48" s="116">
        <v>1</v>
      </c>
      <c r="J48" s="288">
        <v>0</v>
      </c>
      <c r="K48" s="288">
        <v>0</v>
      </c>
      <c r="L48" s="288"/>
      <c r="M48" s="288">
        <v>0</v>
      </c>
      <c r="N48" s="288">
        <v>37500</v>
      </c>
      <c r="O48" s="288">
        <v>37500</v>
      </c>
      <c r="P48" s="288">
        <f t="shared" ca="1" si="0"/>
        <v>37500</v>
      </c>
      <c r="Q48" s="289">
        <v>0</v>
      </c>
      <c r="R48" s="289">
        <v>23875</v>
      </c>
      <c r="S48" s="289">
        <v>23875</v>
      </c>
      <c r="T48" s="290">
        <f t="shared" ca="1" si="1"/>
        <v>23875</v>
      </c>
      <c r="U48" s="109"/>
      <c r="V48" s="109" t="s">
        <v>1366</v>
      </c>
      <c r="W48" s="109" t="s">
        <v>1369</v>
      </c>
      <c r="X48" s="108" t="s">
        <v>1367</v>
      </c>
      <c r="Y48" s="108" t="s">
        <v>1027</v>
      </c>
      <c r="Z48" s="287"/>
      <c r="AA48" s="107" t="str">
        <f t="shared" ca="1" si="2"/>
        <v>Complete</v>
      </c>
      <c r="AB48" s="108"/>
      <c r="AC48" s="108" t="s">
        <v>1669</v>
      </c>
      <c r="AD48" s="108">
        <v>1994</v>
      </c>
      <c r="AE48" s="110">
        <v>890</v>
      </c>
      <c r="AF48" s="110">
        <v>848.11</v>
      </c>
      <c r="AG48" s="108" t="s">
        <v>1665</v>
      </c>
      <c r="AH48" s="110"/>
      <c r="AI48" s="109" t="s">
        <v>996</v>
      </c>
      <c r="AJ48" s="109"/>
      <c r="AK48" s="78" t="s">
        <v>990</v>
      </c>
      <c r="AN48" s="78">
        <v>2027</v>
      </c>
      <c r="AO48" s="251">
        <f ca="1">IF(J48=0,0,J48*AV48/100/IF(OR($P$7="",ISNUMBER($P$7)=FALSE),1,((1+$P$7/100)^(IF(OR($P$11="",ISNUMBER($P$11)=FALSE),AL48,IF(YEAR(NOW())+$P$11&lt;AL48,YEAR(NOW())+$P$11,AL48))-YEAR(NOW()))))*IF(OR($P$9="",ISNUMBER($P$9)=FALSE),1,((1+$P$9/100)^(IF(OR($P$11="",ISNUMBER($P$11)=FALSE),AL48,IF(YEAR(NOW())+$P$11&lt;AL48,YEAR(NOW())+$P$11,AL48))-YEAR(NOW())))))</f>
        <v>0</v>
      </c>
      <c r="AP48" s="251">
        <f ca="1">IF(K48=0,0,K48*AV48/100/IF(OR($P$7="",ISNUMBER($P$7)=FALSE),1,((1+$P$7/100)^(IF(OR($P$11="",ISNUMBER($P$11)=FALSE),AM48,IF(YEAR(NOW())+$P$11+1&lt;AM48,YEAR(NOW())+$P$11+1,AM48))-YEAR(NOW()))))*IF(OR($P$9="",ISNUMBER($P$9)=FALSE),1,((1+$P$9/100)^(IF(OR($P$11="",ISNUMBER($P$11)=FALSE),AM48,IF(YEAR(NOW())+$P$11+1&lt;AM48,YEAR(NOW())+$P$11+1,AM48))-YEAR(NOW())))))</f>
        <v>0</v>
      </c>
      <c r="AQ48" s="251"/>
      <c r="AR48" s="251">
        <f ca="1">IF(M48="$0 (pad)",0,IF(M48=0,0,M48*AV48/100/IF(OR($P$7="",ISNUMBER($P$7)=FALSE),1,((1+$P$7/100)^(IF(OR($P$11="",ISNUMBER($P$11)=FALSE),AN48,IF(YEAR(NOW())+$P$11+10&lt;AN48,YEAR(NOW())+$P$11+10,AN48))-YEAR(NOW()))))*IF(OR($P$9="",ISNUMBER($P$9)=FALSE),1,((1+$P$9/100)^(IF(OR($P$11="",ISNUMBER($P$11)=FALSE),AN48,IF(YEAR(NOW())+$P$11+10&lt;AN48,YEAR(NOW())+$P$11+10,AN48))-YEAR(NOW()))))))</f>
        <v>0</v>
      </c>
      <c r="AS48" s="251">
        <f ca="1">IF(N48="$0 (pad)",0,IF(N48=0,0,N48*AV48/100/IF(OR($P$7="",ISNUMBER($P$7)=FALSE),1,((1+$P$7/100)^(IF(OR($P$11="",ISNUMBER($P$11)=FALSE),AN48,IF(YEAR(NOW())+$P$11+10&lt;AN48,YEAR(NOW())+$P$11+10,AN48))-YEAR(NOW()))))*IF(OR($P$9="",ISNUMBER($P$9)=FALSE),1,((1+$P$9/100)^(IF(OR($P$11="",ISNUMBER($P$11)=FALSE),AN48,IF(YEAR(NOW())+$P$11+10&lt;AN48,YEAR(NOW())+$P$11+10,AN48))-YEAR(NOW()))))))</f>
        <v>37500</v>
      </c>
      <c r="AT48" s="251">
        <f ca="1">IF(Q48=0,0,Q48*AV48/100/IF(OR($P$7="",ISNUMBER($P$7)=FALSE),1,((1+$P$7/100)^(IF(OR($P$11="",ISNUMBER($P$11)=FALSE),AL48,IF(YEAR(NOW())+$P$11&lt;AL48,YEAR(NOW())+$P$11,AL48))-YEAR(NOW()))))*IF(OR($P$9="",ISNUMBER($P$9)=FALSE),1,((1+$P$9/100)^(IF(OR($P$11="",ISNUMBER($P$11)=FALSE),AL48,IF(YEAR(NOW())+$P$11&lt;AL48,YEAR(NOW())+$P$11,AL48))-YEAR(NOW())))))</f>
        <v>0</v>
      </c>
      <c r="AU48" s="251">
        <f ca="1">IF(R48=0,0,R48*AV48/100/IF(OR($P$7="",ISNUMBER($P$7)=FALSE),1,((1+$P$7/100)^(IF(OR($P$11="",ISNUMBER($P$11)=FALSE),IF(AN48="",YEAR(NOW())+5,AN48),IF(YEAR(NOW())+$P$11+10&lt;IF(AN48="",YEAR(NOW())+5,AN48),YEAR(NOW())+$P$11+10,IF(AN48="",YEAR(NOW())+5,AN48)))-YEAR(NOW()))))*IF(OR($P$9="",ISNUMBER($P$9)=FALSE),1,((1+$P$9/100)^(IF(OR($P$11="",ISNUMBER($P$11)=FALSE),IF(AN48="",YEAR(NOW())+5,AN48),IF(YEAR(NOW())+$P$11+10&lt;IF(AN48="",YEAR(NOW())+5,AN48),YEAR(NOW())+$P$11+10,IF(AN48="",YEAR(NOW())+5,AN48)))-YEAR(NOW())))))</f>
        <v>23875</v>
      </c>
      <c r="AV48" s="78">
        <v>100</v>
      </c>
    </row>
    <row r="49" spans="1:48" x14ac:dyDescent="0.15">
      <c r="A49" s="112">
        <v>30</v>
      </c>
      <c r="B49" s="112" t="s">
        <v>1660</v>
      </c>
      <c r="C49" s="113" t="s">
        <v>1361</v>
      </c>
      <c r="D49" s="112" t="s">
        <v>188</v>
      </c>
      <c r="E49" s="119">
        <v>4121</v>
      </c>
      <c r="F49" s="112" t="s">
        <v>966</v>
      </c>
      <c r="G49" s="112" t="s">
        <v>1391</v>
      </c>
      <c r="H49" s="112" t="s">
        <v>1391</v>
      </c>
      <c r="I49" s="116">
        <v>1</v>
      </c>
      <c r="J49" s="288">
        <v>0</v>
      </c>
      <c r="K49" s="288">
        <v>0</v>
      </c>
      <c r="L49" s="288"/>
      <c r="M49" s="288">
        <v>0</v>
      </c>
      <c r="N49" s="288">
        <v>37500</v>
      </c>
      <c r="O49" s="288">
        <v>37500</v>
      </c>
      <c r="P49" s="288">
        <f t="shared" ca="1" si="0"/>
        <v>37500</v>
      </c>
      <c r="Q49" s="289">
        <v>0</v>
      </c>
      <c r="R49" s="289">
        <v>23875</v>
      </c>
      <c r="S49" s="289">
        <v>23875</v>
      </c>
      <c r="T49" s="290">
        <f t="shared" ca="1" si="1"/>
        <v>23875</v>
      </c>
      <c r="U49" s="109"/>
      <c r="V49" s="109" t="s">
        <v>1366</v>
      </c>
      <c r="W49" s="109" t="s">
        <v>1369</v>
      </c>
      <c r="X49" s="108" t="s">
        <v>1367</v>
      </c>
      <c r="Y49" s="108" t="s">
        <v>1029</v>
      </c>
      <c r="Z49" s="287"/>
      <c r="AA49" s="107" t="str">
        <f t="shared" ca="1" si="2"/>
        <v>Complete</v>
      </c>
      <c r="AB49" s="108"/>
      <c r="AC49" s="108" t="s">
        <v>1669</v>
      </c>
      <c r="AD49" s="108">
        <v>1952</v>
      </c>
      <c r="AE49" s="110">
        <v>1011</v>
      </c>
      <c r="AF49" s="110">
        <v>1011</v>
      </c>
      <c r="AG49" s="108" t="s">
        <v>1666</v>
      </c>
      <c r="AH49" s="110"/>
      <c r="AI49" s="109" t="s">
        <v>991</v>
      </c>
      <c r="AJ49" s="109"/>
      <c r="AK49" s="78" t="s">
        <v>990</v>
      </c>
      <c r="AN49" s="78">
        <v>2027</v>
      </c>
      <c r="AO49" s="251">
        <f ca="1">IF(J49=0,0,J49*AV49/100/IF(OR($P$7="",ISNUMBER($P$7)=FALSE),1,((1+$P$7/100)^(IF(OR($P$11="",ISNUMBER($P$11)=FALSE),AL49,IF(YEAR(NOW())+$P$11&lt;AL49,YEAR(NOW())+$P$11,AL49))-YEAR(NOW()))))*IF(OR($P$9="",ISNUMBER($P$9)=FALSE),1,((1+$P$9/100)^(IF(OR($P$11="",ISNUMBER($P$11)=FALSE),AL49,IF(YEAR(NOW())+$P$11&lt;AL49,YEAR(NOW())+$P$11,AL49))-YEAR(NOW())))))</f>
        <v>0</v>
      </c>
      <c r="AP49" s="251">
        <f ca="1">IF(K49=0,0,K49*AV49/100/IF(OR($P$7="",ISNUMBER($P$7)=FALSE),1,((1+$P$7/100)^(IF(OR($P$11="",ISNUMBER($P$11)=FALSE),AM49,IF(YEAR(NOW())+$P$11+1&lt;AM49,YEAR(NOW())+$P$11+1,AM49))-YEAR(NOW()))))*IF(OR($P$9="",ISNUMBER($P$9)=FALSE),1,((1+$P$9/100)^(IF(OR($P$11="",ISNUMBER($P$11)=FALSE),AM49,IF(YEAR(NOW())+$P$11+1&lt;AM49,YEAR(NOW())+$P$11+1,AM49))-YEAR(NOW())))))</f>
        <v>0</v>
      </c>
      <c r="AQ49" s="251"/>
      <c r="AR49" s="251">
        <f ca="1">IF(M49="$0 (pad)",0,IF(M49=0,0,M49*AV49/100/IF(OR($P$7="",ISNUMBER($P$7)=FALSE),1,((1+$P$7/100)^(IF(OR($P$11="",ISNUMBER($P$11)=FALSE),AN49,IF(YEAR(NOW())+$P$11+10&lt;AN49,YEAR(NOW())+$P$11+10,AN49))-YEAR(NOW()))))*IF(OR($P$9="",ISNUMBER($P$9)=FALSE),1,((1+$P$9/100)^(IF(OR($P$11="",ISNUMBER($P$11)=FALSE),AN49,IF(YEAR(NOW())+$P$11+10&lt;AN49,YEAR(NOW())+$P$11+10,AN49))-YEAR(NOW()))))))</f>
        <v>0</v>
      </c>
      <c r="AS49" s="251">
        <f ca="1">IF(N49="$0 (pad)",0,IF(N49=0,0,N49*AV49/100/IF(OR($P$7="",ISNUMBER($P$7)=FALSE),1,((1+$P$7/100)^(IF(OR($P$11="",ISNUMBER($P$11)=FALSE),AN49,IF(YEAR(NOW())+$P$11+10&lt;AN49,YEAR(NOW())+$P$11+10,AN49))-YEAR(NOW()))))*IF(OR($P$9="",ISNUMBER($P$9)=FALSE),1,((1+$P$9/100)^(IF(OR($P$11="",ISNUMBER($P$11)=FALSE),AN49,IF(YEAR(NOW())+$P$11+10&lt;AN49,YEAR(NOW())+$P$11+10,AN49))-YEAR(NOW()))))))</f>
        <v>37500</v>
      </c>
      <c r="AT49" s="251">
        <f ca="1">IF(Q49=0,0,Q49*AV49/100/IF(OR($P$7="",ISNUMBER($P$7)=FALSE),1,((1+$P$7/100)^(IF(OR($P$11="",ISNUMBER($P$11)=FALSE),AL49,IF(YEAR(NOW())+$P$11&lt;AL49,YEAR(NOW())+$P$11,AL49))-YEAR(NOW()))))*IF(OR($P$9="",ISNUMBER($P$9)=FALSE),1,((1+$P$9/100)^(IF(OR($P$11="",ISNUMBER($P$11)=FALSE),AL49,IF(YEAR(NOW())+$P$11&lt;AL49,YEAR(NOW())+$P$11,AL49))-YEAR(NOW())))))</f>
        <v>0</v>
      </c>
      <c r="AU49" s="251">
        <f ca="1">IF(R49=0,0,R49*AV49/100/IF(OR($P$7="",ISNUMBER($P$7)=FALSE),1,((1+$P$7/100)^(IF(OR($P$11="",ISNUMBER($P$11)=FALSE),IF(AN49="",YEAR(NOW())+5,AN49),IF(YEAR(NOW())+$P$11+10&lt;IF(AN49="",YEAR(NOW())+5,AN49),YEAR(NOW())+$P$11+10,IF(AN49="",YEAR(NOW())+5,AN49)))-YEAR(NOW()))))*IF(OR($P$9="",ISNUMBER($P$9)=FALSE),1,((1+$P$9/100)^(IF(OR($P$11="",ISNUMBER($P$11)=FALSE),IF(AN49="",YEAR(NOW())+5,AN49),IF(YEAR(NOW())+$P$11+10&lt;IF(AN49="",YEAR(NOW())+5,AN49),YEAR(NOW())+$P$11+10,IF(AN49="",YEAR(NOW())+5,AN49)))-YEAR(NOW())))))</f>
        <v>23875</v>
      </c>
      <c r="AV49" s="78">
        <v>100</v>
      </c>
    </row>
    <row r="50" spans="1:48" x14ac:dyDescent="0.15">
      <c r="A50" s="112">
        <v>31</v>
      </c>
      <c r="B50" s="112" t="s">
        <v>1660</v>
      </c>
      <c r="C50" s="113" t="s">
        <v>1361</v>
      </c>
      <c r="D50" s="112" t="s">
        <v>189</v>
      </c>
      <c r="E50" s="119">
        <v>418366</v>
      </c>
      <c r="F50" s="112" t="s">
        <v>1387</v>
      </c>
      <c r="G50" s="112" t="s">
        <v>1662</v>
      </c>
      <c r="H50" s="112" t="s">
        <v>1662</v>
      </c>
      <c r="I50" s="116" t="s">
        <v>1357</v>
      </c>
      <c r="J50" s="288">
        <v>83700</v>
      </c>
      <c r="K50" s="288">
        <v>20500</v>
      </c>
      <c r="L50" s="288"/>
      <c r="M50" s="288">
        <v>0</v>
      </c>
      <c r="N50" s="288">
        <v>30800</v>
      </c>
      <c r="O50" s="288">
        <v>135000</v>
      </c>
      <c r="P50" s="288">
        <f t="shared" ca="1" si="0"/>
        <v>126200.32734374997</v>
      </c>
      <c r="Q50" s="289">
        <v>43314</v>
      </c>
      <c r="R50" s="289">
        <v>23875</v>
      </c>
      <c r="S50" s="289">
        <v>67189</v>
      </c>
      <c r="T50" s="290">
        <f t="shared" ca="1" si="1"/>
        <v>62809.435510364579</v>
      </c>
      <c r="U50" s="109"/>
      <c r="V50" s="109" t="s">
        <v>1366</v>
      </c>
      <c r="W50" s="109" t="s">
        <v>1369</v>
      </c>
      <c r="X50" s="108" t="s">
        <v>1367</v>
      </c>
      <c r="Y50" s="108" t="s">
        <v>1030</v>
      </c>
      <c r="Z50" s="287">
        <v>56148</v>
      </c>
      <c r="AA50" s="107">
        <f t="shared" ca="1" si="2"/>
        <v>60531</v>
      </c>
      <c r="AB50" s="108" t="s">
        <v>1670</v>
      </c>
      <c r="AC50" s="108" t="s">
        <v>1669</v>
      </c>
      <c r="AD50" s="108">
        <v>2010</v>
      </c>
      <c r="AE50" s="110">
        <v>2518</v>
      </c>
      <c r="AF50" s="110">
        <v>689.55</v>
      </c>
      <c r="AG50" s="108" t="s">
        <v>1666</v>
      </c>
      <c r="AH50" s="110">
        <v>7.4</v>
      </c>
      <c r="AI50" s="109" t="s">
        <v>995</v>
      </c>
      <c r="AJ50" s="109"/>
      <c r="AK50" s="80">
        <v>60531</v>
      </c>
      <c r="AL50" s="78">
        <v>2065</v>
      </c>
      <c r="AM50" s="78">
        <v>2066</v>
      </c>
      <c r="AN50" s="78">
        <v>2075</v>
      </c>
      <c r="AO50" s="251">
        <f ca="1">IF(J50=0,0,J50*AV50/100/IF(OR($P$7="",ISNUMBER($P$7)=FALSE),1,((1+$P$7/100)^(IF(OR($P$11="",ISNUMBER($P$11)=FALSE),AL50,IF(YEAR(NOW())+$P$11&lt;AL50,YEAR(NOW())+$P$11,AL50))-YEAR(NOW()))))*IF(OR($P$9="",ISNUMBER($P$9)=FALSE),1,((1+$P$9/100)^(IF(OR($P$11="",ISNUMBER($P$11)=FALSE),AL50,IF(YEAR(NOW())+$P$11&lt;AL50,YEAR(NOW())+$P$11,AL50))-YEAR(NOW())))))</f>
        <v>78244.202953124986</v>
      </c>
      <c r="AP50" s="251">
        <f ca="1">IF(K50=0,0,K50*AV50/100/IF(OR($P$7="",ISNUMBER($P$7)=FALSE),1,((1+$P$7/100)^(IF(OR($P$11="",ISNUMBER($P$11)=FALSE),AM50,IF(YEAR(NOW())+$P$11+1&lt;AM50,YEAR(NOW())+$P$11+1,AM50))-YEAR(NOW()))))*IF(OR($P$9="",ISNUMBER($P$9)=FALSE),1,((1+$P$9/100)^(IF(OR($P$11="",ISNUMBER($P$11)=FALSE),AM50,IF(YEAR(NOW())+$P$11+1&lt;AM50,YEAR(NOW())+$P$11+1,AM50))-YEAR(NOW())))))</f>
        <v>19163.753411458329</v>
      </c>
      <c r="AQ50" s="251"/>
      <c r="AR50" s="251">
        <f ca="1">IF(M50="$0 (pad)",0,IF(M50=0,0,M50*AV50/100/IF(OR($P$7="",ISNUMBER($P$7)=FALSE),1,((1+$P$7/100)^(IF(OR($P$11="",ISNUMBER($P$11)=FALSE),AN50,IF(YEAR(NOW())+$P$11+10&lt;AN50,YEAR(NOW())+$P$11+10,AN50))-YEAR(NOW()))))*IF(OR($P$9="",ISNUMBER($P$9)=FALSE),1,((1+$P$9/100)^(IF(OR($P$11="",ISNUMBER($P$11)=FALSE),AN50,IF(YEAR(NOW())+$P$11+10&lt;AN50,YEAR(NOW())+$P$11+10,AN50))-YEAR(NOW()))))))</f>
        <v>0</v>
      </c>
      <c r="AS50" s="251">
        <f ca="1">IF(N50="$0 (pad)",0,IF(N50=0,0,N50*AV50/100/IF(OR($P$7="",ISNUMBER($P$7)=FALSE),1,((1+$P$7/100)^(IF(OR($P$11="",ISNUMBER($P$11)=FALSE),AN50,IF(YEAR(NOW())+$P$11+10&lt;AN50,YEAR(NOW())+$P$11+10,AN50))-YEAR(NOW()))))*IF(OR($P$9="",ISNUMBER($P$9)=FALSE),1,((1+$P$9/100)^(IF(OR($P$11="",ISNUMBER($P$11)=FALSE),AN50,IF(YEAR(NOW())+$P$11+10&lt;AN50,YEAR(NOW())+$P$11+10,AN50))-YEAR(NOW()))))))</f>
        <v>28792.370979166662</v>
      </c>
      <c r="AT50" s="251">
        <f ca="1">IF(Q50=0,0,Q50*AV50/100/IF(OR($P$7="",ISNUMBER($P$7)=FALSE),1,((1+$P$7/100)^(IF(OR($P$11="",ISNUMBER($P$11)=FALSE),AL50,IF(YEAR(NOW())+$P$11&lt;AL50,YEAR(NOW())+$P$11,AL50))-YEAR(NOW()))))*IF(OR($P$9="",ISNUMBER($P$9)=FALSE),1,((1+$P$9/100)^(IF(OR($P$11="",ISNUMBER($P$11)=FALSE),AL50,IF(YEAR(NOW())+$P$11&lt;AL50,YEAR(NOW())+$P$11,AL50))-YEAR(NOW())))))</f>
        <v>40490.673915312495</v>
      </c>
      <c r="AU50" s="251">
        <f ca="1">IF(R50=0,0,R50*AV50/100/IF(OR($P$7="",ISNUMBER($P$7)=FALSE),1,((1+$P$7/100)^(IF(OR($P$11="",ISNUMBER($P$11)=FALSE),IF(AN50="",YEAR(NOW())+5,AN50),IF(YEAR(NOW())+$P$11+10&lt;IF(AN50="",YEAR(NOW())+5,AN50),YEAR(NOW())+$P$11+10,IF(AN50="",YEAR(NOW())+5,AN50)))-YEAR(NOW()))))*IF(OR($P$9="",ISNUMBER($P$9)=FALSE),1,((1+$P$9/100)^(IF(OR($P$11="",ISNUMBER($P$11)=FALSE),IF(AN50="",YEAR(NOW())+5,AN50),IF(YEAR(NOW())+$P$11+10&lt;IF(AN50="",YEAR(NOW())+5,AN50),YEAR(NOW())+$P$11+10,IF(AN50="",YEAR(NOW())+5,AN50)))-YEAR(NOW())))))</f>
        <v>22318.761595052081</v>
      </c>
      <c r="AV50" s="78">
        <v>93.481723958333319</v>
      </c>
    </row>
    <row r="51" spans="1:48" x14ac:dyDescent="0.15">
      <c r="A51" s="112">
        <v>32</v>
      </c>
      <c r="B51" s="112" t="s">
        <v>1660</v>
      </c>
      <c r="C51" s="113" t="s">
        <v>1361</v>
      </c>
      <c r="D51" s="112" t="s">
        <v>190</v>
      </c>
      <c r="E51" s="119">
        <v>418426</v>
      </c>
      <c r="F51" s="112" t="s">
        <v>1387</v>
      </c>
      <c r="G51" s="112" t="s">
        <v>1662</v>
      </c>
      <c r="H51" s="112" t="s">
        <v>1662</v>
      </c>
      <c r="I51" s="116" t="s">
        <v>1357</v>
      </c>
      <c r="J51" s="288">
        <v>85100</v>
      </c>
      <c r="K51" s="288">
        <v>5500</v>
      </c>
      <c r="L51" s="288"/>
      <c r="M51" s="288" t="s">
        <v>989</v>
      </c>
      <c r="N51" s="288" t="s">
        <v>989</v>
      </c>
      <c r="O51" s="288">
        <v>90600</v>
      </c>
      <c r="P51" s="288">
        <f t="shared" ca="1" si="0"/>
        <v>84694.44190624998</v>
      </c>
      <c r="Q51" s="289">
        <v>43314</v>
      </c>
      <c r="R51" s="289">
        <v>23875</v>
      </c>
      <c r="S51" s="289">
        <v>67189</v>
      </c>
      <c r="T51" s="290">
        <f t="shared" ca="1" si="1"/>
        <v>62809.435510364579</v>
      </c>
      <c r="U51" s="109"/>
      <c r="V51" s="109" t="s">
        <v>1366</v>
      </c>
      <c r="W51" s="109" t="s">
        <v>1369</v>
      </c>
      <c r="X51" s="108" t="s">
        <v>1367</v>
      </c>
      <c r="Y51" s="108" t="s">
        <v>1030</v>
      </c>
      <c r="Z51" s="287">
        <v>54874</v>
      </c>
      <c r="AA51" s="107">
        <f t="shared" ca="1" si="2"/>
        <v>59257</v>
      </c>
      <c r="AB51" s="108" t="s">
        <v>1670</v>
      </c>
      <c r="AC51" s="108" t="s">
        <v>1669</v>
      </c>
      <c r="AD51" s="108">
        <v>2010</v>
      </c>
      <c r="AE51" s="110">
        <v>2503</v>
      </c>
      <c r="AF51" s="110">
        <v>686.34</v>
      </c>
      <c r="AG51" s="108" t="s">
        <v>1666</v>
      </c>
      <c r="AH51" s="110">
        <v>9.6</v>
      </c>
      <c r="AI51" s="109" t="s">
        <v>995</v>
      </c>
      <c r="AJ51" s="109"/>
      <c r="AK51" s="80">
        <v>59257</v>
      </c>
      <c r="AL51" s="78">
        <v>2062</v>
      </c>
      <c r="AM51" s="78">
        <v>2063</v>
      </c>
      <c r="AN51" s="78">
        <v>2075</v>
      </c>
      <c r="AO51" s="251">
        <f ca="1">IF(J51=0,0,J51*AV51/100/IF(OR($P$7="",ISNUMBER($P$7)=FALSE),1,((1+$P$7/100)^(IF(OR($P$11="",ISNUMBER($P$11)=FALSE),AL51,IF(YEAR(NOW())+$P$11&lt;AL51,YEAR(NOW())+$P$11,AL51))-YEAR(NOW()))))*IF(OR($P$9="",ISNUMBER($P$9)=FALSE),1,((1+$P$9/100)^(IF(OR($P$11="",ISNUMBER($P$11)=FALSE),AL51,IF(YEAR(NOW())+$P$11&lt;AL51,YEAR(NOW())+$P$11,AL51))-YEAR(NOW())))))</f>
        <v>79552.947088541652</v>
      </c>
      <c r="AP51" s="251">
        <f ca="1">IF(K51=0,0,K51*AV51/100/IF(OR($P$7="",ISNUMBER($P$7)=FALSE),1,((1+$P$7/100)^(IF(OR($P$11="",ISNUMBER($P$11)=FALSE),AM51,IF(YEAR(NOW())+$P$11+1&lt;AM51,YEAR(NOW())+$P$11+1,AM51))-YEAR(NOW()))))*IF(OR($P$9="",ISNUMBER($P$9)=FALSE),1,((1+$P$9/100)^(IF(OR($P$11="",ISNUMBER($P$11)=FALSE),AM51,IF(YEAR(NOW())+$P$11+1&lt;AM51,YEAR(NOW())+$P$11+1,AM51))-YEAR(NOW())))))</f>
        <v>5141.4948177083324</v>
      </c>
      <c r="AQ51" s="251"/>
      <c r="AR51" s="251">
        <f ca="1">IF(M51="$0 (pad)",0,IF(M51=0,0,M51*AV51/100/IF(OR($P$7="",ISNUMBER($P$7)=FALSE),1,((1+$P$7/100)^(IF(OR($P$11="",ISNUMBER($P$11)=FALSE),AN51,IF(YEAR(NOW())+$P$11+10&lt;AN51,YEAR(NOW())+$P$11+10,AN51))-YEAR(NOW()))))*IF(OR($P$9="",ISNUMBER($P$9)=FALSE),1,((1+$P$9/100)^(IF(OR($P$11="",ISNUMBER($P$11)=FALSE),AN51,IF(YEAR(NOW())+$P$11+10&lt;AN51,YEAR(NOW())+$P$11+10,AN51))-YEAR(NOW()))))))</f>
        <v>0</v>
      </c>
      <c r="AS51" s="251">
        <f ca="1">IF(N51="$0 (pad)",0,IF(N51=0,0,N51*AV51/100/IF(OR($P$7="",ISNUMBER($P$7)=FALSE),1,((1+$P$7/100)^(IF(OR($P$11="",ISNUMBER($P$11)=FALSE),AN51,IF(YEAR(NOW())+$P$11+10&lt;AN51,YEAR(NOW())+$P$11+10,AN51))-YEAR(NOW()))))*IF(OR($P$9="",ISNUMBER($P$9)=FALSE),1,((1+$P$9/100)^(IF(OR($P$11="",ISNUMBER($P$11)=FALSE),AN51,IF(YEAR(NOW())+$P$11+10&lt;AN51,YEAR(NOW())+$P$11+10,AN51))-YEAR(NOW()))))))</f>
        <v>0</v>
      </c>
      <c r="AT51" s="251">
        <f ca="1">IF(Q51=0,0,Q51*AV51/100/IF(OR($P$7="",ISNUMBER($P$7)=FALSE),1,((1+$P$7/100)^(IF(OR($P$11="",ISNUMBER($P$11)=FALSE),AL51,IF(YEAR(NOW())+$P$11&lt;AL51,YEAR(NOW())+$P$11,AL51))-YEAR(NOW()))))*IF(OR($P$9="",ISNUMBER($P$9)=FALSE),1,((1+$P$9/100)^(IF(OR($P$11="",ISNUMBER($P$11)=FALSE),AL51,IF(YEAR(NOW())+$P$11&lt;AL51,YEAR(NOW())+$P$11,AL51))-YEAR(NOW())))))</f>
        <v>40490.673915312495</v>
      </c>
      <c r="AU51" s="251">
        <f ca="1">IF(R51=0,0,R51*AV51/100/IF(OR($P$7="",ISNUMBER($P$7)=FALSE),1,((1+$P$7/100)^(IF(OR($P$11="",ISNUMBER($P$11)=FALSE),IF(AN51="",YEAR(NOW())+5,AN51),IF(YEAR(NOW())+$P$11+10&lt;IF(AN51="",YEAR(NOW())+5,AN51),YEAR(NOW())+$P$11+10,IF(AN51="",YEAR(NOW())+5,AN51)))-YEAR(NOW()))))*IF(OR($P$9="",ISNUMBER($P$9)=FALSE),1,((1+$P$9/100)^(IF(OR($P$11="",ISNUMBER($P$11)=FALSE),IF(AN51="",YEAR(NOW())+5,AN51),IF(YEAR(NOW())+$P$11+10&lt;IF(AN51="",YEAR(NOW())+5,AN51),YEAR(NOW())+$P$11+10,IF(AN51="",YEAR(NOW())+5,AN51)))-YEAR(NOW())))))</f>
        <v>22318.761595052081</v>
      </c>
      <c r="AV51" s="78">
        <v>93.481723958333319</v>
      </c>
    </row>
    <row r="52" spans="1:48" x14ac:dyDescent="0.15">
      <c r="A52" s="112">
        <v>33</v>
      </c>
      <c r="B52" s="112" t="s">
        <v>1660</v>
      </c>
      <c r="C52" s="113" t="s">
        <v>1361</v>
      </c>
      <c r="D52" s="112" t="s">
        <v>191</v>
      </c>
      <c r="E52" s="119">
        <v>414367</v>
      </c>
      <c r="F52" s="112" t="s">
        <v>1387</v>
      </c>
      <c r="G52" s="112" t="s">
        <v>1662</v>
      </c>
      <c r="H52" s="112" t="s">
        <v>1662</v>
      </c>
      <c r="I52" s="116">
        <v>0.5</v>
      </c>
      <c r="J52" s="288">
        <v>52600</v>
      </c>
      <c r="K52" s="288">
        <v>5500</v>
      </c>
      <c r="L52" s="288"/>
      <c r="M52" s="288" t="s">
        <v>989</v>
      </c>
      <c r="N52" s="288" t="s">
        <v>989</v>
      </c>
      <c r="O52" s="288">
        <v>58100</v>
      </c>
      <c r="P52" s="288">
        <f t="shared" ca="1" si="0"/>
        <v>29050</v>
      </c>
      <c r="Q52" s="289">
        <v>43314</v>
      </c>
      <c r="R52" s="289">
        <v>23875</v>
      </c>
      <c r="S52" s="289">
        <v>67189</v>
      </c>
      <c r="T52" s="290">
        <f t="shared" ca="1" si="1"/>
        <v>33594.5</v>
      </c>
      <c r="U52" s="109"/>
      <c r="V52" s="109" t="s">
        <v>1366</v>
      </c>
      <c r="W52" s="109" t="s">
        <v>1369</v>
      </c>
      <c r="X52" s="108" t="s">
        <v>1367</v>
      </c>
      <c r="Y52" s="108" t="s">
        <v>1031</v>
      </c>
      <c r="Z52" s="287">
        <v>49050</v>
      </c>
      <c r="AA52" s="107">
        <f t="shared" ca="1" si="2"/>
        <v>53433</v>
      </c>
      <c r="AB52" s="108" t="s">
        <v>1670</v>
      </c>
      <c r="AC52" s="108" t="s">
        <v>1669</v>
      </c>
      <c r="AD52" s="108">
        <v>2009</v>
      </c>
      <c r="AE52" s="110">
        <v>2348</v>
      </c>
      <c r="AF52" s="110">
        <v>686.17</v>
      </c>
      <c r="AG52" s="108" t="s">
        <v>1666</v>
      </c>
      <c r="AH52" s="110">
        <v>4.7</v>
      </c>
      <c r="AI52" s="109" t="s">
        <v>995</v>
      </c>
      <c r="AJ52" s="109"/>
      <c r="AK52" s="80">
        <v>53433</v>
      </c>
      <c r="AL52" s="78">
        <v>2046</v>
      </c>
      <c r="AM52" s="78">
        <v>2047</v>
      </c>
      <c r="AN52" s="78">
        <v>2117</v>
      </c>
      <c r="AO52" s="251">
        <f ca="1">IF(J52=0,0,J52*AV52/100/IF(OR($P$7="",ISNUMBER($P$7)=FALSE),1,((1+$P$7/100)^(IF(OR($P$11="",ISNUMBER($P$11)=FALSE),AL52,IF(YEAR(NOW())+$P$11&lt;AL52,YEAR(NOW())+$P$11,AL52))-YEAR(NOW()))))*IF(OR($P$9="",ISNUMBER($P$9)=FALSE),1,((1+$P$9/100)^(IF(OR($P$11="",ISNUMBER($P$11)=FALSE),AL52,IF(YEAR(NOW())+$P$11&lt;AL52,YEAR(NOW())+$P$11,AL52))-YEAR(NOW())))))</f>
        <v>26300</v>
      </c>
      <c r="AP52" s="251">
        <f ca="1">IF(K52=0,0,K52*AV52/100/IF(OR($P$7="",ISNUMBER($P$7)=FALSE),1,((1+$P$7/100)^(IF(OR($P$11="",ISNUMBER($P$11)=FALSE),AM52,IF(YEAR(NOW())+$P$11+1&lt;AM52,YEAR(NOW())+$P$11+1,AM52))-YEAR(NOW()))))*IF(OR($P$9="",ISNUMBER($P$9)=FALSE),1,((1+$P$9/100)^(IF(OR($P$11="",ISNUMBER($P$11)=FALSE),AM52,IF(YEAR(NOW())+$P$11+1&lt;AM52,YEAR(NOW())+$P$11+1,AM52))-YEAR(NOW())))))</f>
        <v>2750</v>
      </c>
      <c r="AQ52" s="251"/>
      <c r="AR52" s="251">
        <f ca="1">IF(M52="$0 (pad)",0,IF(M52=0,0,M52*AV52/100/IF(OR($P$7="",ISNUMBER($P$7)=FALSE),1,((1+$P$7/100)^(IF(OR($P$11="",ISNUMBER($P$11)=FALSE),AN52,IF(YEAR(NOW())+$P$11+10&lt;AN52,YEAR(NOW())+$P$11+10,AN52))-YEAR(NOW()))))*IF(OR($P$9="",ISNUMBER($P$9)=FALSE),1,((1+$P$9/100)^(IF(OR($P$11="",ISNUMBER($P$11)=FALSE),AN52,IF(YEAR(NOW())+$P$11+10&lt;AN52,YEAR(NOW())+$P$11+10,AN52))-YEAR(NOW()))))))</f>
        <v>0</v>
      </c>
      <c r="AS52" s="251">
        <f ca="1">IF(N52="$0 (pad)",0,IF(N52=0,0,N52*AV52/100/IF(OR($P$7="",ISNUMBER($P$7)=FALSE),1,((1+$P$7/100)^(IF(OR($P$11="",ISNUMBER($P$11)=FALSE),AN52,IF(YEAR(NOW())+$P$11+10&lt;AN52,YEAR(NOW())+$P$11+10,AN52))-YEAR(NOW()))))*IF(OR($P$9="",ISNUMBER($P$9)=FALSE),1,((1+$P$9/100)^(IF(OR($P$11="",ISNUMBER($P$11)=FALSE),AN52,IF(YEAR(NOW())+$P$11+10&lt;AN52,YEAR(NOW())+$P$11+10,AN52))-YEAR(NOW()))))))</f>
        <v>0</v>
      </c>
      <c r="AT52" s="251">
        <f ca="1">IF(Q52=0,0,Q52*AV52/100/IF(OR($P$7="",ISNUMBER($P$7)=FALSE),1,((1+$P$7/100)^(IF(OR($P$11="",ISNUMBER($P$11)=FALSE),AL52,IF(YEAR(NOW())+$P$11&lt;AL52,YEAR(NOW())+$P$11,AL52))-YEAR(NOW()))))*IF(OR($P$9="",ISNUMBER($P$9)=FALSE),1,((1+$P$9/100)^(IF(OR($P$11="",ISNUMBER($P$11)=FALSE),AL52,IF(YEAR(NOW())+$P$11&lt;AL52,YEAR(NOW())+$P$11,AL52))-YEAR(NOW())))))</f>
        <v>21657</v>
      </c>
      <c r="AU52" s="251">
        <f ca="1">IF(R52=0,0,R52*AV52/100/IF(OR($P$7="",ISNUMBER($P$7)=FALSE),1,((1+$P$7/100)^(IF(OR($P$11="",ISNUMBER($P$11)=FALSE),IF(AN52="",YEAR(NOW())+5,AN52),IF(YEAR(NOW())+$P$11+10&lt;IF(AN52="",YEAR(NOW())+5,AN52),YEAR(NOW())+$P$11+10,IF(AN52="",YEAR(NOW())+5,AN52)))-YEAR(NOW()))))*IF(OR($P$9="",ISNUMBER($P$9)=FALSE),1,((1+$P$9/100)^(IF(OR($P$11="",ISNUMBER($P$11)=FALSE),IF(AN52="",YEAR(NOW())+5,AN52),IF(YEAR(NOW())+$P$11+10&lt;IF(AN52="",YEAR(NOW())+5,AN52),YEAR(NOW())+$P$11+10,IF(AN52="",YEAR(NOW())+5,AN52)))-YEAR(NOW())))))</f>
        <v>11937.5</v>
      </c>
      <c r="AV52" s="78">
        <v>50</v>
      </c>
    </row>
    <row r="53" spans="1:48" x14ac:dyDescent="0.15">
      <c r="A53" s="112">
        <v>34</v>
      </c>
      <c r="B53" s="112" t="s">
        <v>1660</v>
      </c>
      <c r="C53" s="113" t="s">
        <v>1361</v>
      </c>
      <c r="D53" s="112" t="s">
        <v>192</v>
      </c>
      <c r="E53" s="119">
        <v>414363</v>
      </c>
      <c r="F53" s="112" t="s">
        <v>1387</v>
      </c>
      <c r="G53" s="112" t="s">
        <v>1662</v>
      </c>
      <c r="H53" s="112" t="s">
        <v>1662</v>
      </c>
      <c r="I53" s="116">
        <v>0.5</v>
      </c>
      <c r="J53" s="288">
        <v>98200</v>
      </c>
      <c r="K53" s="288">
        <v>5500</v>
      </c>
      <c r="L53" s="288"/>
      <c r="M53" s="288" t="s">
        <v>989</v>
      </c>
      <c r="N53" s="288" t="s">
        <v>989</v>
      </c>
      <c r="O53" s="288">
        <v>103700</v>
      </c>
      <c r="P53" s="288">
        <f t="shared" ca="1" si="0"/>
        <v>51850</v>
      </c>
      <c r="Q53" s="289">
        <v>200751</v>
      </c>
      <c r="R53" s="289">
        <v>23875</v>
      </c>
      <c r="S53" s="289">
        <v>224626</v>
      </c>
      <c r="T53" s="290">
        <f t="shared" ca="1" si="1"/>
        <v>112313</v>
      </c>
      <c r="U53" s="109"/>
      <c r="V53" s="109" t="s">
        <v>1366</v>
      </c>
      <c r="W53" s="109" t="s">
        <v>1369</v>
      </c>
      <c r="X53" s="108" t="s">
        <v>1367</v>
      </c>
      <c r="Y53" s="108" t="s">
        <v>1031</v>
      </c>
      <c r="Z53" s="287">
        <v>54554</v>
      </c>
      <c r="AA53" s="107">
        <f t="shared" ca="1" si="2"/>
        <v>58937</v>
      </c>
      <c r="AB53" s="108" t="s">
        <v>1670</v>
      </c>
      <c r="AC53" s="108" t="s">
        <v>1669</v>
      </c>
      <c r="AD53" s="108">
        <v>2010</v>
      </c>
      <c r="AE53" s="110">
        <v>2405</v>
      </c>
      <c r="AF53" s="110">
        <v>682.01</v>
      </c>
      <c r="AG53" s="108" t="s">
        <v>1666</v>
      </c>
      <c r="AH53" s="110">
        <v>7.3</v>
      </c>
      <c r="AI53" s="109" t="s">
        <v>995</v>
      </c>
      <c r="AJ53" s="109"/>
      <c r="AK53" s="80">
        <v>58937</v>
      </c>
      <c r="AL53" s="78">
        <v>2061</v>
      </c>
      <c r="AM53" s="78">
        <v>2062</v>
      </c>
      <c r="AN53" s="78">
        <v>2117</v>
      </c>
      <c r="AO53" s="251">
        <f ca="1">IF(J53=0,0,J53*AV53/100/IF(OR($P$7="",ISNUMBER($P$7)=FALSE),1,((1+$P$7/100)^(IF(OR($P$11="",ISNUMBER($P$11)=FALSE),AL53,IF(YEAR(NOW())+$P$11&lt;AL53,YEAR(NOW())+$P$11,AL53))-YEAR(NOW()))))*IF(OR($P$9="",ISNUMBER($P$9)=FALSE),1,((1+$P$9/100)^(IF(OR($P$11="",ISNUMBER($P$11)=FALSE),AL53,IF(YEAR(NOW())+$P$11&lt;AL53,YEAR(NOW())+$P$11,AL53))-YEAR(NOW())))))</f>
        <v>49100</v>
      </c>
      <c r="AP53" s="251">
        <f ca="1">IF(K53=0,0,K53*AV53/100/IF(OR($P$7="",ISNUMBER($P$7)=FALSE),1,((1+$P$7/100)^(IF(OR($P$11="",ISNUMBER($P$11)=FALSE),AM53,IF(YEAR(NOW())+$P$11+1&lt;AM53,YEAR(NOW())+$P$11+1,AM53))-YEAR(NOW()))))*IF(OR($P$9="",ISNUMBER($P$9)=FALSE),1,((1+$P$9/100)^(IF(OR($P$11="",ISNUMBER($P$11)=FALSE),AM53,IF(YEAR(NOW())+$P$11+1&lt;AM53,YEAR(NOW())+$P$11+1,AM53))-YEAR(NOW())))))</f>
        <v>2750</v>
      </c>
      <c r="AQ53" s="251"/>
      <c r="AR53" s="251">
        <f ca="1">IF(M53="$0 (pad)",0,IF(M53=0,0,M53*AV53/100/IF(OR($P$7="",ISNUMBER($P$7)=FALSE),1,((1+$P$7/100)^(IF(OR($P$11="",ISNUMBER($P$11)=FALSE),AN53,IF(YEAR(NOW())+$P$11+10&lt;AN53,YEAR(NOW())+$P$11+10,AN53))-YEAR(NOW()))))*IF(OR($P$9="",ISNUMBER($P$9)=FALSE),1,((1+$P$9/100)^(IF(OR($P$11="",ISNUMBER($P$11)=FALSE),AN53,IF(YEAR(NOW())+$P$11+10&lt;AN53,YEAR(NOW())+$P$11+10,AN53))-YEAR(NOW()))))))</f>
        <v>0</v>
      </c>
      <c r="AS53" s="251">
        <f ca="1">IF(N53="$0 (pad)",0,IF(N53=0,0,N53*AV53/100/IF(OR($P$7="",ISNUMBER($P$7)=FALSE),1,((1+$P$7/100)^(IF(OR($P$11="",ISNUMBER($P$11)=FALSE),AN53,IF(YEAR(NOW())+$P$11+10&lt;AN53,YEAR(NOW())+$P$11+10,AN53))-YEAR(NOW()))))*IF(OR($P$9="",ISNUMBER($P$9)=FALSE),1,((1+$P$9/100)^(IF(OR($P$11="",ISNUMBER($P$11)=FALSE),AN53,IF(YEAR(NOW())+$P$11+10&lt;AN53,YEAR(NOW())+$P$11+10,AN53))-YEAR(NOW()))))))</f>
        <v>0</v>
      </c>
      <c r="AT53" s="251">
        <f ca="1">IF(Q53=0,0,Q53*AV53/100/IF(OR($P$7="",ISNUMBER($P$7)=FALSE),1,((1+$P$7/100)^(IF(OR($P$11="",ISNUMBER($P$11)=FALSE),AL53,IF(YEAR(NOW())+$P$11&lt;AL53,YEAR(NOW())+$P$11,AL53))-YEAR(NOW()))))*IF(OR($P$9="",ISNUMBER($P$9)=FALSE),1,((1+$P$9/100)^(IF(OR($P$11="",ISNUMBER($P$11)=FALSE),AL53,IF(YEAR(NOW())+$P$11&lt;AL53,YEAR(NOW())+$P$11,AL53))-YEAR(NOW())))))</f>
        <v>100375.5</v>
      </c>
      <c r="AU53" s="251">
        <f ca="1">IF(R53=0,0,R53*AV53/100/IF(OR($P$7="",ISNUMBER($P$7)=FALSE),1,((1+$P$7/100)^(IF(OR($P$11="",ISNUMBER($P$11)=FALSE),IF(AN53="",YEAR(NOW())+5,AN53),IF(YEAR(NOW())+$P$11+10&lt;IF(AN53="",YEAR(NOW())+5,AN53),YEAR(NOW())+$P$11+10,IF(AN53="",YEAR(NOW())+5,AN53)))-YEAR(NOW()))))*IF(OR($P$9="",ISNUMBER($P$9)=FALSE),1,((1+$P$9/100)^(IF(OR($P$11="",ISNUMBER($P$11)=FALSE),IF(AN53="",YEAR(NOW())+5,AN53),IF(YEAR(NOW())+$P$11+10&lt;IF(AN53="",YEAR(NOW())+5,AN53),YEAR(NOW())+$P$11+10,IF(AN53="",YEAR(NOW())+5,AN53)))-YEAR(NOW())))))</f>
        <v>11937.5</v>
      </c>
      <c r="AV53" s="78">
        <v>50</v>
      </c>
    </row>
    <row r="54" spans="1:48" x14ac:dyDescent="0.15">
      <c r="A54" s="112">
        <v>35</v>
      </c>
      <c r="B54" s="112" t="s">
        <v>1660</v>
      </c>
      <c r="C54" s="113" t="s">
        <v>1361</v>
      </c>
      <c r="D54" s="112" t="s">
        <v>193</v>
      </c>
      <c r="E54" s="119">
        <v>470415</v>
      </c>
      <c r="F54" s="112" t="s">
        <v>1387</v>
      </c>
      <c r="G54" s="112" t="s">
        <v>1662</v>
      </c>
      <c r="H54" s="112" t="s">
        <v>1662</v>
      </c>
      <c r="I54" s="116">
        <v>0.5</v>
      </c>
      <c r="J54" s="288">
        <v>117800</v>
      </c>
      <c r="K54" s="288">
        <v>5500</v>
      </c>
      <c r="L54" s="288"/>
      <c r="M54" s="288" t="s">
        <v>989</v>
      </c>
      <c r="N54" s="288" t="s">
        <v>989</v>
      </c>
      <c r="O54" s="288">
        <v>123300</v>
      </c>
      <c r="P54" s="288">
        <f t="shared" ca="1" si="0"/>
        <v>61650</v>
      </c>
      <c r="Q54" s="289">
        <v>200751</v>
      </c>
      <c r="R54" s="289">
        <v>23875</v>
      </c>
      <c r="S54" s="289">
        <v>224626</v>
      </c>
      <c r="T54" s="290">
        <f t="shared" ca="1" si="1"/>
        <v>112313</v>
      </c>
      <c r="U54" s="109"/>
      <c r="V54" s="109" t="s">
        <v>1366</v>
      </c>
      <c r="W54" s="109" t="s">
        <v>1369</v>
      </c>
      <c r="X54" s="108" t="s">
        <v>1367</v>
      </c>
      <c r="Y54" s="108" t="s">
        <v>1031</v>
      </c>
      <c r="Z54" s="287">
        <v>53686</v>
      </c>
      <c r="AA54" s="107">
        <f t="shared" ca="1" si="2"/>
        <v>58069</v>
      </c>
      <c r="AB54" s="108" t="s">
        <v>1670</v>
      </c>
      <c r="AC54" s="108" t="s">
        <v>1669</v>
      </c>
      <c r="AD54" s="108">
        <v>2014</v>
      </c>
      <c r="AE54" s="110">
        <v>2504</v>
      </c>
      <c r="AF54" s="110">
        <v>685.21</v>
      </c>
      <c r="AG54" s="108" t="s">
        <v>1666</v>
      </c>
      <c r="AH54" s="110">
        <v>10.6</v>
      </c>
      <c r="AI54" s="109" t="s">
        <v>995</v>
      </c>
      <c r="AJ54" s="109"/>
      <c r="AK54" s="80">
        <v>58069</v>
      </c>
      <c r="AL54" s="78">
        <v>2058</v>
      </c>
      <c r="AM54" s="78">
        <v>2059</v>
      </c>
      <c r="AN54" s="78">
        <v>2117</v>
      </c>
      <c r="AO54" s="251">
        <f ca="1">IF(J54=0,0,J54*AV54/100/IF(OR($P$7="",ISNUMBER($P$7)=FALSE),1,((1+$P$7/100)^(IF(OR($P$11="",ISNUMBER($P$11)=FALSE),AL54,IF(YEAR(NOW())+$P$11&lt;AL54,YEAR(NOW())+$P$11,AL54))-YEAR(NOW()))))*IF(OR($P$9="",ISNUMBER($P$9)=FALSE),1,((1+$P$9/100)^(IF(OR($P$11="",ISNUMBER($P$11)=FALSE),AL54,IF(YEAR(NOW())+$P$11&lt;AL54,YEAR(NOW())+$P$11,AL54))-YEAR(NOW())))))</f>
        <v>58900</v>
      </c>
      <c r="AP54" s="251">
        <f ca="1">IF(K54=0,0,K54*AV54/100/IF(OR($P$7="",ISNUMBER($P$7)=FALSE),1,((1+$P$7/100)^(IF(OR($P$11="",ISNUMBER($P$11)=FALSE),AM54,IF(YEAR(NOW())+$P$11+1&lt;AM54,YEAR(NOW())+$P$11+1,AM54))-YEAR(NOW()))))*IF(OR($P$9="",ISNUMBER($P$9)=FALSE),1,((1+$P$9/100)^(IF(OR($P$11="",ISNUMBER($P$11)=FALSE),AM54,IF(YEAR(NOW())+$P$11+1&lt;AM54,YEAR(NOW())+$P$11+1,AM54))-YEAR(NOW())))))</f>
        <v>2750</v>
      </c>
      <c r="AQ54" s="251"/>
      <c r="AR54" s="251">
        <f ca="1">IF(M54="$0 (pad)",0,IF(M54=0,0,M54*AV54/100/IF(OR($P$7="",ISNUMBER($P$7)=FALSE),1,((1+$P$7/100)^(IF(OR($P$11="",ISNUMBER($P$11)=FALSE),AN54,IF(YEAR(NOW())+$P$11+10&lt;AN54,YEAR(NOW())+$P$11+10,AN54))-YEAR(NOW()))))*IF(OR($P$9="",ISNUMBER($P$9)=FALSE),1,((1+$P$9/100)^(IF(OR($P$11="",ISNUMBER($P$11)=FALSE),AN54,IF(YEAR(NOW())+$P$11+10&lt;AN54,YEAR(NOW())+$P$11+10,AN54))-YEAR(NOW()))))))</f>
        <v>0</v>
      </c>
      <c r="AS54" s="251">
        <f ca="1">IF(N54="$0 (pad)",0,IF(N54=0,0,N54*AV54/100/IF(OR($P$7="",ISNUMBER($P$7)=FALSE),1,((1+$P$7/100)^(IF(OR($P$11="",ISNUMBER($P$11)=FALSE),AN54,IF(YEAR(NOW())+$P$11+10&lt;AN54,YEAR(NOW())+$P$11+10,AN54))-YEAR(NOW()))))*IF(OR($P$9="",ISNUMBER($P$9)=FALSE),1,((1+$P$9/100)^(IF(OR($P$11="",ISNUMBER($P$11)=FALSE),AN54,IF(YEAR(NOW())+$P$11+10&lt;AN54,YEAR(NOW())+$P$11+10,AN54))-YEAR(NOW()))))))</f>
        <v>0</v>
      </c>
      <c r="AT54" s="251">
        <f ca="1">IF(Q54=0,0,Q54*AV54/100/IF(OR($P$7="",ISNUMBER($P$7)=FALSE),1,((1+$P$7/100)^(IF(OR($P$11="",ISNUMBER($P$11)=FALSE),AL54,IF(YEAR(NOW())+$P$11&lt;AL54,YEAR(NOW())+$P$11,AL54))-YEAR(NOW()))))*IF(OR($P$9="",ISNUMBER($P$9)=FALSE),1,((1+$P$9/100)^(IF(OR($P$11="",ISNUMBER($P$11)=FALSE),AL54,IF(YEAR(NOW())+$P$11&lt;AL54,YEAR(NOW())+$P$11,AL54))-YEAR(NOW())))))</f>
        <v>100375.5</v>
      </c>
      <c r="AU54" s="251">
        <f ca="1">IF(R54=0,0,R54*AV54/100/IF(OR($P$7="",ISNUMBER($P$7)=FALSE),1,((1+$P$7/100)^(IF(OR($P$11="",ISNUMBER($P$11)=FALSE),IF(AN54="",YEAR(NOW())+5,AN54),IF(YEAR(NOW())+$P$11+10&lt;IF(AN54="",YEAR(NOW())+5,AN54),YEAR(NOW())+$P$11+10,IF(AN54="",YEAR(NOW())+5,AN54)))-YEAR(NOW()))))*IF(OR($P$9="",ISNUMBER($P$9)=FALSE),1,((1+$P$9/100)^(IF(OR($P$11="",ISNUMBER($P$11)=FALSE),IF(AN54="",YEAR(NOW())+5,AN54),IF(YEAR(NOW())+$P$11+10&lt;IF(AN54="",YEAR(NOW())+5,AN54),YEAR(NOW())+$P$11+10,IF(AN54="",YEAR(NOW())+5,AN54)))-YEAR(NOW())))))</f>
        <v>11937.5</v>
      </c>
      <c r="AV54" s="78">
        <v>50</v>
      </c>
    </row>
    <row r="55" spans="1:48" x14ac:dyDescent="0.15">
      <c r="A55" s="112">
        <v>36</v>
      </c>
      <c r="B55" s="112" t="s">
        <v>1660</v>
      </c>
      <c r="C55" s="113" t="s">
        <v>1361</v>
      </c>
      <c r="D55" s="112" t="s">
        <v>194</v>
      </c>
      <c r="E55" s="119">
        <v>470435</v>
      </c>
      <c r="F55" s="112" t="s">
        <v>1387</v>
      </c>
      <c r="G55" s="112" t="s">
        <v>1662</v>
      </c>
      <c r="H55" s="112" t="s">
        <v>1662</v>
      </c>
      <c r="I55" s="116">
        <v>0.5</v>
      </c>
      <c r="J55" s="288">
        <v>176400</v>
      </c>
      <c r="K55" s="288">
        <v>20500</v>
      </c>
      <c r="L55" s="288"/>
      <c r="M55" s="288">
        <v>0</v>
      </c>
      <c r="N55" s="288">
        <v>38200</v>
      </c>
      <c r="O55" s="288">
        <v>235100</v>
      </c>
      <c r="P55" s="288">
        <f t="shared" ca="1" si="0"/>
        <v>117550</v>
      </c>
      <c r="Q55" s="289">
        <v>200751</v>
      </c>
      <c r="R55" s="289">
        <v>23875</v>
      </c>
      <c r="S55" s="289">
        <v>224626</v>
      </c>
      <c r="T55" s="290">
        <f t="shared" ca="1" si="1"/>
        <v>112313</v>
      </c>
      <c r="U55" s="109"/>
      <c r="V55" s="109" t="s">
        <v>1366</v>
      </c>
      <c r="W55" s="109" t="s">
        <v>1369</v>
      </c>
      <c r="X55" s="108" t="s">
        <v>1367</v>
      </c>
      <c r="Y55" s="108" t="s">
        <v>1031</v>
      </c>
      <c r="Z55" s="287">
        <v>74996.5</v>
      </c>
      <c r="AA55" s="107">
        <f t="shared" ca="1" si="2"/>
        <v>75727</v>
      </c>
      <c r="AB55" s="108" t="s">
        <v>1670</v>
      </c>
      <c r="AC55" s="108" t="s">
        <v>1669</v>
      </c>
      <c r="AD55" s="108">
        <v>2014</v>
      </c>
      <c r="AE55" s="110">
        <v>2321</v>
      </c>
      <c r="AF55" s="110">
        <v>682.22</v>
      </c>
      <c r="AG55" s="108" t="s">
        <v>1666</v>
      </c>
      <c r="AH55" s="110">
        <v>8.3000000000000007</v>
      </c>
      <c r="AI55" s="109" t="s">
        <v>995</v>
      </c>
      <c r="AJ55" s="109"/>
      <c r="AK55" s="80">
        <v>75727</v>
      </c>
      <c r="AL55" s="78">
        <v>2107</v>
      </c>
      <c r="AM55" s="78">
        <v>2108</v>
      </c>
      <c r="AN55" s="78">
        <v>2117</v>
      </c>
      <c r="AO55" s="251">
        <f ca="1">IF(J55=0,0,J55*AV55/100/IF(OR($P$7="",ISNUMBER($P$7)=FALSE),1,((1+$P$7/100)^(IF(OR($P$11="",ISNUMBER($P$11)=FALSE),AL55,IF(YEAR(NOW())+$P$11&lt;AL55,YEAR(NOW())+$P$11,AL55))-YEAR(NOW()))))*IF(OR($P$9="",ISNUMBER($P$9)=FALSE),1,((1+$P$9/100)^(IF(OR($P$11="",ISNUMBER($P$11)=FALSE),AL55,IF(YEAR(NOW())+$P$11&lt;AL55,YEAR(NOW())+$P$11,AL55))-YEAR(NOW())))))</f>
        <v>88200</v>
      </c>
      <c r="AP55" s="251">
        <f ca="1">IF(K55=0,0,K55*AV55/100/IF(OR($P$7="",ISNUMBER($P$7)=FALSE),1,((1+$P$7/100)^(IF(OR($P$11="",ISNUMBER($P$11)=FALSE),AM55,IF(YEAR(NOW())+$P$11+1&lt;AM55,YEAR(NOW())+$P$11+1,AM55))-YEAR(NOW()))))*IF(OR($P$9="",ISNUMBER($P$9)=FALSE),1,((1+$P$9/100)^(IF(OR($P$11="",ISNUMBER($P$11)=FALSE),AM55,IF(YEAR(NOW())+$P$11+1&lt;AM55,YEAR(NOW())+$P$11+1,AM55))-YEAR(NOW())))))</f>
        <v>10250</v>
      </c>
      <c r="AQ55" s="251"/>
      <c r="AR55" s="251">
        <f ca="1">IF(M55="$0 (pad)",0,IF(M55=0,0,M55*AV55/100/IF(OR($P$7="",ISNUMBER($P$7)=FALSE),1,((1+$P$7/100)^(IF(OR($P$11="",ISNUMBER($P$11)=FALSE),AN55,IF(YEAR(NOW())+$P$11+10&lt;AN55,YEAR(NOW())+$P$11+10,AN55))-YEAR(NOW()))))*IF(OR($P$9="",ISNUMBER($P$9)=FALSE),1,((1+$P$9/100)^(IF(OR($P$11="",ISNUMBER($P$11)=FALSE),AN55,IF(YEAR(NOW())+$P$11+10&lt;AN55,YEAR(NOW())+$P$11+10,AN55))-YEAR(NOW()))))))</f>
        <v>0</v>
      </c>
      <c r="AS55" s="251">
        <f ca="1">IF(N55="$0 (pad)",0,IF(N55=0,0,N55*AV55/100/IF(OR($P$7="",ISNUMBER($P$7)=FALSE),1,((1+$P$7/100)^(IF(OR($P$11="",ISNUMBER($P$11)=FALSE),AN55,IF(YEAR(NOW())+$P$11+10&lt;AN55,YEAR(NOW())+$P$11+10,AN55))-YEAR(NOW()))))*IF(OR($P$9="",ISNUMBER($P$9)=FALSE),1,((1+$P$9/100)^(IF(OR($P$11="",ISNUMBER($P$11)=FALSE),AN55,IF(YEAR(NOW())+$P$11+10&lt;AN55,YEAR(NOW())+$P$11+10,AN55))-YEAR(NOW()))))))</f>
        <v>19100</v>
      </c>
      <c r="AT55" s="251">
        <f ca="1">IF(Q55=0,0,Q55*AV55/100/IF(OR($P$7="",ISNUMBER($P$7)=FALSE),1,((1+$P$7/100)^(IF(OR($P$11="",ISNUMBER($P$11)=FALSE),AL55,IF(YEAR(NOW())+$P$11&lt;AL55,YEAR(NOW())+$P$11,AL55))-YEAR(NOW()))))*IF(OR($P$9="",ISNUMBER($P$9)=FALSE),1,((1+$P$9/100)^(IF(OR($P$11="",ISNUMBER($P$11)=FALSE),AL55,IF(YEAR(NOW())+$P$11&lt;AL55,YEAR(NOW())+$P$11,AL55))-YEAR(NOW())))))</f>
        <v>100375.5</v>
      </c>
      <c r="AU55" s="251">
        <f ca="1">IF(R55=0,0,R55*AV55/100/IF(OR($P$7="",ISNUMBER($P$7)=FALSE),1,((1+$P$7/100)^(IF(OR($P$11="",ISNUMBER($P$11)=FALSE),IF(AN55="",YEAR(NOW())+5,AN55),IF(YEAR(NOW())+$P$11+10&lt;IF(AN55="",YEAR(NOW())+5,AN55),YEAR(NOW())+$P$11+10,IF(AN55="",YEAR(NOW())+5,AN55)))-YEAR(NOW()))))*IF(OR($P$9="",ISNUMBER($P$9)=FALSE),1,((1+$P$9/100)^(IF(OR($P$11="",ISNUMBER($P$11)=FALSE),IF(AN55="",YEAR(NOW())+5,AN55),IF(YEAR(NOW())+$P$11+10&lt;IF(AN55="",YEAR(NOW())+5,AN55),YEAR(NOW())+$P$11+10,IF(AN55="",YEAR(NOW())+5,AN55)))-YEAR(NOW())))))</f>
        <v>11937.5</v>
      </c>
      <c r="AV55" s="78">
        <v>50</v>
      </c>
    </row>
    <row r="56" spans="1:48" x14ac:dyDescent="0.15">
      <c r="A56" s="112">
        <v>37</v>
      </c>
      <c r="B56" s="112" t="s">
        <v>1660</v>
      </c>
      <c r="C56" s="113" t="s">
        <v>1361</v>
      </c>
      <c r="D56" s="112" t="s">
        <v>195</v>
      </c>
      <c r="E56" s="119">
        <v>1619</v>
      </c>
      <c r="F56" s="112" t="s">
        <v>966</v>
      </c>
      <c r="G56" s="112" t="s">
        <v>1661</v>
      </c>
      <c r="H56" s="112" t="s">
        <v>1661</v>
      </c>
      <c r="I56" s="116">
        <v>1</v>
      </c>
      <c r="J56" s="288">
        <v>168300</v>
      </c>
      <c r="K56" s="288">
        <v>20500</v>
      </c>
      <c r="L56" s="288"/>
      <c r="M56" s="288">
        <v>0</v>
      </c>
      <c r="N56" s="288">
        <v>37500</v>
      </c>
      <c r="O56" s="288">
        <v>226300</v>
      </c>
      <c r="P56" s="288">
        <f t="shared" ca="1" si="0"/>
        <v>226300</v>
      </c>
      <c r="Q56" s="289">
        <v>200751</v>
      </c>
      <c r="R56" s="289">
        <v>23875</v>
      </c>
      <c r="S56" s="289">
        <v>224626</v>
      </c>
      <c r="T56" s="290">
        <f t="shared" ca="1" si="1"/>
        <v>224626</v>
      </c>
      <c r="U56" s="109"/>
      <c r="V56" s="109" t="s">
        <v>1366</v>
      </c>
      <c r="W56" s="109" t="s">
        <v>1369</v>
      </c>
      <c r="X56" s="108" t="s">
        <v>1367</v>
      </c>
      <c r="Y56" s="108" t="s">
        <v>1032</v>
      </c>
      <c r="Z56" s="287">
        <v>41305</v>
      </c>
      <c r="AA56" s="107">
        <f t="shared" ca="1" si="2"/>
        <v>45838</v>
      </c>
      <c r="AB56" s="108" t="s">
        <v>1670</v>
      </c>
      <c r="AC56" s="108" t="s">
        <v>1669</v>
      </c>
      <c r="AD56" s="108">
        <v>1950</v>
      </c>
      <c r="AE56" s="110">
        <v>1010.7</v>
      </c>
      <c r="AF56" s="110">
        <v>1010.7</v>
      </c>
      <c r="AG56" s="108" t="s">
        <v>1666</v>
      </c>
      <c r="AH56" s="110"/>
      <c r="AI56" s="109" t="s">
        <v>991</v>
      </c>
      <c r="AJ56" s="109"/>
      <c r="AK56" s="80">
        <v>45838</v>
      </c>
      <c r="AL56" s="78">
        <v>2025</v>
      </c>
      <c r="AM56" s="78">
        <v>2026</v>
      </c>
      <c r="AN56" s="78">
        <v>2035</v>
      </c>
      <c r="AO56" s="251">
        <f ca="1">IF(J56=0,0,J56*AV56/100/IF(OR($P$7="",ISNUMBER($P$7)=FALSE),1,((1+$P$7/100)^(IF(OR($P$11="",ISNUMBER($P$11)=FALSE),AL56,IF(YEAR(NOW())+$P$11&lt;AL56,YEAR(NOW())+$P$11,AL56))-YEAR(NOW()))))*IF(OR($P$9="",ISNUMBER($P$9)=FALSE),1,((1+$P$9/100)^(IF(OR($P$11="",ISNUMBER($P$11)=FALSE),AL56,IF(YEAR(NOW())+$P$11&lt;AL56,YEAR(NOW())+$P$11,AL56))-YEAR(NOW())))))</f>
        <v>168300</v>
      </c>
      <c r="AP56" s="251">
        <f ca="1">IF(K56=0,0,K56*AV56/100/IF(OR($P$7="",ISNUMBER($P$7)=FALSE),1,((1+$P$7/100)^(IF(OR($P$11="",ISNUMBER($P$11)=FALSE),AM56,IF(YEAR(NOW())+$P$11+1&lt;AM56,YEAR(NOW())+$P$11+1,AM56))-YEAR(NOW()))))*IF(OR($P$9="",ISNUMBER($P$9)=FALSE),1,((1+$P$9/100)^(IF(OR($P$11="",ISNUMBER($P$11)=FALSE),AM56,IF(YEAR(NOW())+$P$11+1&lt;AM56,YEAR(NOW())+$P$11+1,AM56))-YEAR(NOW())))))</f>
        <v>20500</v>
      </c>
      <c r="AQ56" s="251"/>
      <c r="AR56" s="251">
        <f ca="1">IF(M56="$0 (pad)",0,IF(M56=0,0,M56*AV56/100/IF(OR($P$7="",ISNUMBER($P$7)=FALSE),1,((1+$P$7/100)^(IF(OR($P$11="",ISNUMBER($P$11)=FALSE),AN56,IF(YEAR(NOW())+$P$11+10&lt;AN56,YEAR(NOW())+$P$11+10,AN56))-YEAR(NOW()))))*IF(OR($P$9="",ISNUMBER($P$9)=FALSE),1,((1+$P$9/100)^(IF(OR($P$11="",ISNUMBER($P$11)=FALSE),AN56,IF(YEAR(NOW())+$P$11+10&lt;AN56,YEAR(NOW())+$P$11+10,AN56))-YEAR(NOW()))))))</f>
        <v>0</v>
      </c>
      <c r="AS56" s="251">
        <f ca="1">IF(N56="$0 (pad)",0,IF(N56=0,0,N56*AV56/100/IF(OR($P$7="",ISNUMBER($P$7)=FALSE),1,((1+$P$7/100)^(IF(OR($P$11="",ISNUMBER($P$11)=FALSE),AN56,IF(YEAR(NOW())+$P$11+10&lt;AN56,YEAR(NOW())+$P$11+10,AN56))-YEAR(NOW()))))*IF(OR($P$9="",ISNUMBER($P$9)=FALSE),1,((1+$P$9/100)^(IF(OR($P$11="",ISNUMBER($P$11)=FALSE),AN56,IF(YEAR(NOW())+$P$11+10&lt;AN56,YEAR(NOW())+$P$11+10,AN56))-YEAR(NOW()))))))</f>
        <v>37500</v>
      </c>
      <c r="AT56" s="251">
        <f ca="1">IF(Q56=0,0,Q56*AV56/100/IF(OR($P$7="",ISNUMBER($P$7)=FALSE),1,((1+$P$7/100)^(IF(OR($P$11="",ISNUMBER($P$11)=FALSE),AL56,IF(YEAR(NOW())+$P$11&lt;AL56,YEAR(NOW())+$P$11,AL56))-YEAR(NOW()))))*IF(OR($P$9="",ISNUMBER($P$9)=FALSE),1,((1+$P$9/100)^(IF(OR($P$11="",ISNUMBER($P$11)=FALSE),AL56,IF(YEAR(NOW())+$P$11&lt;AL56,YEAR(NOW())+$P$11,AL56))-YEAR(NOW())))))</f>
        <v>200751</v>
      </c>
      <c r="AU56" s="251">
        <f ca="1">IF(R56=0,0,R56*AV56/100/IF(OR($P$7="",ISNUMBER($P$7)=FALSE),1,((1+$P$7/100)^(IF(OR($P$11="",ISNUMBER($P$11)=FALSE),IF(AN56="",YEAR(NOW())+5,AN56),IF(YEAR(NOW())+$P$11+10&lt;IF(AN56="",YEAR(NOW())+5,AN56),YEAR(NOW())+$P$11+10,IF(AN56="",YEAR(NOW())+5,AN56)))-YEAR(NOW()))))*IF(OR($P$9="",ISNUMBER($P$9)=FALSE),1,((1+$P$9/100)^(IF(OR($P$11="",ISNUMBER($P$11)=FALSE),IF(AN56="",YEAR(NOW())+5,AN56),IF(YEAR(NOW())+$P$11+10&lt;IF(AN56="",YEAR(NOW())+5,AN56),YEAR(NOW())+$P$11+10,IF(AN56="",YEAR(NOW())+5,AN56)))-YEAR(NOW())))))</f>
        <v>23875</v>
      </c>
      <c r="AV56" s="78">
        <v>100</v>
      </c>
    </row>
    <row r="57" spans="1:48" x14ac:dyDescent="0.15">
      <c r="A57" s="112">
        <v>38</v>
      </c>
      <c r="B57" s="112" t="s">
        <v>1660</v>
      </c>
      <c r="C57" s="113" t="s">
        <v>1361</v>
      </c>
      <c r="D57" s="112" t="s">
        <v>196</v>
      </c>
      <c r="E57" s="119">
        <v>2943</v>
      </c>
      <c r="F57" s="112" t="s">
        <v>966</v>
      </c>
      <c r="G57" s="112" t="s">
        <v>1661</v>
      </c>
      <c r="H57" s="112" t="s">
        <v>1661</v>
      </c>
      <c r="I57" s="116">
        <v>1</v>
      </c>
      <c r="J57" s="288">
        <v>56100</v>
      </c>
      <c r="K57" s="288">
        <v>20500</v>
      </c>
      <c r="L57" s="288"/>
      <c r="M57" s="288">
        <v>0</v>
      </c>
      <c r="N57" s="288">
        <v>37500</v>
      </c>
      <c r="O57" s="288">
        <v>114100</v>
      </c>
      <c r="P57" s="288">
        <f t="shared" ca="1" si="0"/>
        <v>114100</v>
      </c>
      <c r="Q57" s="289">
        <v>43314</v>
      </c>
      <c r="R57" s="289">
        <v>23875</v>
      </c>
      <c r="S57" s="289">
        <v>67189</v>
      </c>
      <c r="T57" s="290">
        <f t="shared" ca="1" si="1"/>
        <v>67189</v>
      </c>
      <c r="U57" s="109"/>
      <c r="V57" s="109" t="s">
        <v>1366</v>
      </c>
      <c r="W57" s="109" t="s">
        <v>1369</v>
      </c>
      <c r="X57" s="108" t="s">
        <v>1367</v>
      </c>
      <c r="Y57" s="108" t="s">
        <v>1033</v>
      </c>
      <c r="Z57" s="287">
        <v>41455</v>
      </c>
      <c r="AA57" s="107">
        <f t="shared" ca="1" si="2"/>
        <v>45838</v>
      </c>
      <c r="AB57" s="108" t="s">
        <v>1670</v>
      </c>
      <c r="AC57" s="108" t="s">
        <v>1669</v>
      </c>
      <c r="AD57" s="108">
        <v>1951</v>
      </c>
      <c r="AE57" s="110">
        <v>1021.7</v>
      </c>
      <c r="AF57" s="110">
        <v>1021.7</v>
      </c>
      <c r="AG57" s="108" t="s">
        <v>1666</v>
      </c>
      <c r="AH57" s="110"/>
      <c r="AI57" s="109" t="s">
        <v>991</v>
      </c>
      <c r="AJ57" s="109"/>
      <c r="AK57" s="80">
        <v>45838</v>
      </c>
      <c r="AL57" s="78">
        <v>2025</v>
      </c>
      <c r="AM57" s="78">
        <v>2026</v>
      </c>
      <c r="AN57" s="78">
        <v>2035</v>
      </c>
      <c r="AO57" s="251">
        <f ca="1">IF(J57=0,0,J57*AV57/100/IF(OR($P$7="",ISNUMBER($P$7)=FALSE),1,((1+$P$7/100)^(IF(OR($P$11="",ISNUMBER($P$11)=FALSE),AL57,IF(YEAR(NOW())+$P$11&lt;AL57,YEAR(NOW())+$P$11,AL57))-YEAR(NOW()))))*IF(OR($P$9="",ISNUMBER($P$9)=FALSE),1,((1+$P$9/100)^(IF(OR($P$11="",ISNUMBER($P$11)=FALSE),AL57,IF(YEAR(NOW())+$P$11&lt;AL57,YEAR(NOW())+$P$11,AL57))-YEAR(NOW())))))</f>
        <v>56100</v>
      </c>
      <c r="AP57" s="251">
        <f ca="1">IF(K57=0,0,K57*AV57/100/IF(OR($P$7="",ISNUMBER($P$7)=FALSE),1,((1+$P$7/100)^(IF(OR($P$11="",ISNUMBER($P$11)=FALSE),AM57,IF(YEAR(NOW())+$P$11+1&lt;AM57,YEAR(NOW())+$P$11+1,AM57))-YEAR(NOW()))))*IF(OR($P$9="",ISNUMBER($P$9)=FALSE),1,((1+$P$9/100)^(IF(OR($P$11="",ISNUMBER($P$11)=FALSE),AM57,IF(YEAR(NOW())+$P$11+1&lt;AM57,YEAR(NOW())+$P$11+1,AM57))-YEAR(NOW())))))</f>
        <v>20500</v>
      </c>
      <c r="AQ57" s="251"/>
      <c r="AR57" s="251">
        <f ca="1">IF(M57="$0 (pad)",0,IF(M57=0,0,M57*AV57/100/IF(OR($P$7="",ISNUMBER($P$7)=FALSE),1,((1+$P$7/100)^(IF(OR($P$11="",ISNUMBER($P$11)=FALSE),AN57,IF(YEAR(NOW())+$P$11+10&lt;AN57,YEAR(NOW())+$P$11+10,AN57))-YEAR(NOW()))))*IF(OR($P$9="",ISNUMBER($P$9)=FALSE),1,((1+$P$9/100)^(IF(OR($P$11="",ISNUMBER($P$11)=FALSE),AN57,IF(YEAR(NOW())+$P$11+10&lt;AN57,YEAR(NOW())+$P$11+10,AN57))-YEAR(NOW()))))))</f>
        <v>0</v>
      </c>
      <c r="AS57" s="251">
        <f ca="1">IF(N57="$0 (pad)",0,IF(N57=0,0,N57*AV57/100/IF(OR($P$7="",ISNUMBER($P$7)=FALSE),1,((1+$P$7/100)^(IF(OR($P$11="",ISNUMBER($P$11)=FALSE),AN57,IF(YEAR(NOW())+$P$11+10&lt;AN57,YEAR(NOW())+$P$11+10,AN57))-YEAR(NOW()))))*IF(OR($P$9="",ISNUMBER($P$9)=FALSE),1,((1+$P$9/100)^(IF(OR($P$11="",ISNUMBER($P$11)=FALSE),AN57,IF(YEAR(NOW())+$P$11+10&lt;AN57,YEAR(NOW())+$P$11+10,AN57))-YEAR(NOW()))))))</f>
        <v>37500</v>
      </c>
      <c r="AT57" s="251">
        <f ca="1">IF(Q57=0,0,Q57*AV57/100/IF(OR($P$7="",ISNUMBER($P$7)=FALSE),1,((1+$P$7/100)^(IF(OR($P$11="",ISNUMBER($P$11)=FALSE),AL57,IF(YEAR(NOW())+$P$11&lt;AL57,YEAR(NOW())+$P$11,AL57))-YEAR(NOW()))))*IF(OR($P$9="",ISNUMBER($P$9)=FALSE),1,((1+$P$9/100)^(IF(OR($P$11="",ISNUMBER($P$11)=FALSE),AL57,IF(YEAR(NOW())+$P$11&lt;AL57,YEAR(NOW())+$P$11,AL57))-YEAR(NOW())))))</f>
        <v>43314</v>
      </c>
      <c r="AU57" s="251">
        <f ca="1">IF(R57=0,0,R57*AV57/100/IF(OR($P$7="",ISNUMBER($P$7)=FALSE),1,((1+$P$7/100)^(IF(OR($P$11="",ISNUMBER($P$11)=FALSE),IF(AN57="",YEAR(NOW())+5,AN57),IF(YEAR(NOW())+$P$11+10&lt;IF(AN57="",YEAR(NOW())+5,AN57),YEAR(NOW())+$P$11+10,IF(AN57="",YEAR(NOW())+5,AN57)))-YEAR(NOW()))))*IF(OR($P$9="",ISNUMBER($P$9)=FALSE),1,((1+$P$9/100)^(IF(OR($P$11="",ISNUMBER($P$11)=FALSE),IF(AN57="",YEAR(NOW())+5,AN57),IF(YEAR(NOW())+$P$11+10&lt;IF(AN57="",YEAR(NOW())+5,AN57),YEAR(NOW())+$P$11+10,IF(AN57="",YEAR(NOW())+5,AN57)))-YEAR(NOW())))))</f>
        <v>23875</v>
      </c>
      <c r="AV57" s="78">
        <v>100</v>
      </c>
    </row>
    <row r="58" spans="1:48" x14ac:dyDescent="0.15">
      <c r="A58" s="112">
        <v>39</v>
      </c>
      <c r="B58" s="112" t="s">
        <v>1660</v>
      </c>
      <c r="C58" s="113" t="s">
        <v>1361</v>
      </c>
      <c r="D58" s="112" t="s">
        <v>197</v>
      </c>
      <c r="E58" s="119">
        <v>170457</v>
      </c>
      <c r="F58" s="112" t="s">
        <v>966</v>
      </c>
      <c r="G58" s="112" t="s">
        <v>1661</v>
      </c>
      <c r="H58" s="112" t="s">
        <v>1661</v>
      </c>
      <c r="I58" s="116">
        <v>1</v>
      </c>
      <c r="J58" s="288">
        <v>20900</v>
      </c>
      <c r="K58" s="288">
        <v>14500</v>
      </c>
      <c r="L58" s="288"/>
      <c r="M58" s="288">
        <v>0</v>
      </c>
      <c r="N58" s="288">
        <v>37500</v>
      </c>
      <c r="O58" s="288">
        <v>72900</v>
      </c>
      <c r="P58" s="288">
        <f t="shared" ca="1" si="0"/>
        <v>72900</v>
      </c>
      <c r="Q58" s="289">
        <v>30665</v>
      </c>
      <c r="R58" s="289">
        <v>23875</v>
      </c>
      <c r="S58" s="289">
        <v>54540</v>
      </c>
      <c r="T58" s="290">
        <f t="shared" ca="1" si="1"/>
        <v>54540</v>
      </c>
      <c r="U58" s="109"/>
      <c r="V58" s="109" t="s">
        <v>1366</v>
      </c>
      <c r="W58" s="109" t="s">
        <v>1369</v>
      </c>
      <c r="X58" s="108" t="s">
        <v>1367</v>
      </c>
      <c r="Y58" s="108" t="s">
        <v>1034</v>
      </c>
      <c r="Z58" s="287">
        <v>44712</v>
      </c>
      <c r="AA58" s="107">
        <f t="shared" ca="1" si="2"/>
        <v>49095</v>
      </c>
      <c r="AB58" s="108" t="s">
        <v>1670</v>
      </c>
      <c r="AC58" s="108" t="s">
        <v>1669</v>
      </c>
      <c r="AD58" s="108">
        <v>1994</v>
      </c>
      <c r="AE58" s="110">
        <v>899</v>
      </c>
      <c r="AF58" s="110">
        <v>899</v>
      </c>
      <c r="AG58" s="108" t="s">
        <v>1665</v>
      </c>
      <c r="AH58" s="110"/>
      <c r="AI58" s="109" t="s">
        <v>991</v>
      </c>
      <c r="AJ58" s="109"/>
      <c r="AK58" s="80">
        <v>49095</v>
      </c>
      <c r="AL58" s="78">
        <v>2034</v>
      </c>
      <c r="AM58" s="78">
        <v>2035</v>
      </c>
      <c r="AN58" s="78">
        <v>2044</v>
      </c>
      <c r="AO58" s="251">
        <f ca="1">IF(J58=0,0,J58*AV58/100/IF(OR($P$7="",ISNUMBER($P$7)=FALSE),1,((1+$P$7/100)^(IF(OR($P$11="",ISNUMBER($P$11)=FALSE),AL58,IF(YEAR(NOW())+$P$11&lt;AL58,YEAR(NOW())+$P$11,AL58))-YEAR(NOW()))))*IF(OR($P$9="",ISNUMBER($P$9)=FALSE),1,((1+$P$9/100)^(IF(OR($P$11="",ISNUMBER($P$11)=FALSE),AL58,IF(YEAR(NOW())+$P$11&lt;AL58,YEAR(NOW())+$P$11,AL58))-YEAR(NOW())))))</f>
        <v>20900</v>
      </c>
      <c r="AP58" s="251">
        <f ca="1">IF(K58=0,0,K58*AV58/100/IF(OR($P$7="",ISNUMBER($P$7)=FALSE),1,((1+$P$7/100)^(IF(OR($P$11="",ISNUMBER($P$11)=FALSE),AM58,IF(YEAR(NOW())+$P$11+1&lt;AM58,YEAR(NOW())+$P$11+1,AM58))-YEAR(NOW()))))*IF(OR($P$9="",ISNUMBER($P$9)=FALSE),1,((1+$P$9/100)^(IF(OR($P$11="",ISNUMBER($P$11)=FALSE),AM58,IF(YEAR(NOW())+$P$11+1&lt;AM58,YEAR(NOW())+$P$11+1,AM58))-YEAR(NOW())))))</f>
        <v>14500</v>
      </c>
      <c r="AQ58" s="251"/>
      <c r="AR58" s="251">
        <f ca="1">IF(M58="$0 (pad)",0,IF(M58=0,0,M58*AV58/100/IF(OR($P$7="",ISNUMBER($P$7)=FALSE),1,((1+$P$7/100)^(IF(OR($P$11="",ISNUMBER($P$11)=FALSE),AN58,IF(YEAR(NOW())+$P$11+10&lt;AN58,YEAR(NOW())+$P$11+10,AN58))-YEAR(NOW()))))*IF(OR($P$9="",ISNUMBER($P$9)=FALSE),1,((1+$P$9/100)^(IF(OR($P$11="",ISNUMBER($P$11)=FALSE),AN58,IF(YEAR(NOW())+$P$11+10&lt;AN58,YEAR(NOW())+$P$11+10,AN58))-YEAR(NOW()))))))</f>
        <v>0</v>
      </c>
      <c r="AS58" s="251">
        <f ca="1">IF(N58="$0 (pad)",0,IF(N58=0,0,N58*AV58/100/IF(OR($P$7="",ISNUMBER($P$7)=FALSE),1,((1+$P$7/100)^(IF(OR($P$11="",ISNUMBER($P$11)=FALSE),AN58,IF(YEAR(NOW())+$P$11+10&lt;AN58,YEAR(NOW())+$P$11+10,AN58))-YEAR(NOW()))))*IF(OR($P$9="",ISNUMBER($P$9)=FALSE),1,((1+$P$9/100)^(IF(OR($P$11="",ISNUMBER($P$11)=FALSE),AN58,IF(YEAR(NOW())+$P$11+10&lt;AN58,YEAR(NOW())+$P$11+10,AN58))-YEAR(NOW()))))))</f>
        <v>37500</v>
      </c>
      <c r="AT58" s="251">
        <f ca="1">IF(Q58=0,0,Q58*AV58/100/IF(OR($P$7="",ISNUMBER($P$7)=FALSE),1,((1+$P$7/100)^(IF(OR($P$11="",ISNUMBER($P$11)=FALSE),AL58,IF(YEAR(NOW())+$P$11&lt;AL58,YEAR(NOW())+$P$11,AL58))-YEAR(NOW()))))*IF(OR($P$9="",ISNUMBER($P$9)=FALSE),1,((1+$P$9/100)^(IF(OR($P$11="",ISNUMBER($P$11)=FALSE),AL58,IF(YEAR(NOW())+$P$11&lt;AL58,YEAR(NOW())+$P$11,AL58))-YEAR(NOW())))))</f>
        <v>30665</v>
      </c>
      <c r="AU58" s="251">
        <f ca="1">IF(R58=0,0,R58*AV58/100/IF(OR($P$7="",ISNUMBER($P$7)=FALSE),1,((1+$P$7/100)^(IF(OR($P$11="",ISNUMBER($P$11)=FALSE),IF(AN58="",YEAR(NOW())+5,AN58),IF(YEAR(NOW())+$P$11+10&lt;IF(AN58="",YEAR(NOW())+5,AN58),YEAR(NOW())+$P$11+10,IF(AN58="",YEAR(NOW())+5,AN58)))-YEAR(NOW()))))*IF(OR($P$9="",ISNUMBER($P$9)=FALSE),1,((1+$P$9/100)^(IF(OR($P$11="",ISNUMBER($P$11)=FALSE),IF(AN58="",YEAR(NOW())+5,AN58),IF(YEAR(NOW())+$P$11+10&lt;IF(AN58="",YEAR(NOW())+5,AN58),YEAR(NOW())+$P$11+10,IF(AN58="",YEAR(NOW())+5,AN58)))-YEAR(NOW())))))</f>
        <v>23875</v>
      </c>
      <c r="AV58" s="78">
        <v>100</v>
      </c>
    </row>
    <row r="59" spans="1:48" x14ac:dyDescent="0.15">
      <c r="A59" s="112">
        <v>40</v>
      </c>
      <c r="B59" s="112" t="s">
        <v>1660</v>
      </c>
      <c r="C59" s="113" t="s">
        <v>1361</v>
      </c>
      <c r="D59" s="112" t="s">
        <v>198</v>
      </c>
      <c r="E59" s="119">
        <v>451818</v>
      </c>
      <c r="F59" s="112" t="s">
        <v>966</v>
      </c>
      <c r="G59" s="112" t="s">
        <v>1662</v>
      </c>
      <c r="H59" s="112" t="s">
        <v>1662</v>
      </c>
      <c r="I59" s="116">
        <v>1</v>
      </c>
      <c r="J59" s="288">
        <v>35200</v>
      </c>
      <c r="K59" s="288">
        <v>5500</v>
      </c>
      <c r="L59" s="288"/>
      <c r="M59" s="288" t="s">
        <v>989</v>
      </c>
      <c r="N59" s="288" t="s">
        <v>989</v>
      </c>
      <c r="O59" s="288">
        <v>40700</v>
      </c>
      <c r="P59" s="288">
        <f t="shared" ca="1" si="0"/>
        <v>40700</v>
      </c>
      <c r="Q59" s="289">
        <v>43314</v>
      </c>
      <c r="R59" s="289">
        <v>2387.5</v>
      </c>
      <c r="S59" s="289">
        <v>45701.5</v>
      </c>
      <c r="T59" s="290">
        <f t="shared" ca="1" si="1"/>
        <v>45701.5</v>
      </c>
      <c r="U59" s="109"/>
      <c r="V59" s="109" t="s">
        <v>1366</v>
      </c>
      <c r="W59" s="109" t="s">
        <v>1369</v>
      </c>
      <c r="X59" s="108" t="s">
        <v>1367</v>
      </c>
      <c r="Y59" s="108" t="s">
        <v>1035</v>
      </c>
      <c r="Z59" s="287">
        <v>45464</v>
      </c>
      <c r="AA59" s="107">
        <f t="shared" ca="1" si="2"/>
        <v>49847</v>
      </c>
      <c r="AB59" s="108" t="s">
        <v>1670</v>
      </c>
      <c r="AC59" s="108" t="s">
        <v>1669</v>
      </c>
      <c r="AD59" s="108">
        <v>2013</v>
      </c>
      <c r="AE59" s="110">
        <v>1509</v>
      </c>
      <c r="AF59" s="110">
        <v>680.31</v>
      </c>
      <c r="AG59" s="108" t="s">
        <v>1666</v>
      </c>
      <c r="AH59" s="110">
        <v>2.1</v>
      </c>
      <c r="AI59" s="109" t="s">
        <v>991</v>
      </c>
      <c r="AJ59" s="109"/>
      <c r="AK59" s="80">
        <v>49847</v>
      </c>
      <c r="AL59" s="78">
        <v>2036</v>
      </c>
      <c r="AM59" s="78">
        <v>2037</v>
      </c>
      <c r="AN59" s="78">
        <v>2063</v>
      </c>
      <c r="AO59" s="251">
        <f ca="1">IF(J59=0,0,J59*AV59/100/IF(OR($P$7="",ISNUMBER($P$7)=FALSE),1,((1+$P$7/100)^(IF(OR($P$11="",ISNUMBER($P$11)=FALSE),AL59,IF(YEAR(NOW())+$P$11&lt;AL59,YEAR(NOW())+$P$11,AL59))-YEAR(NOW()))))*IF(OR($P$9="",ISNUMBER($P$9)=FALSE),1,((1+$P$9/100)^(IF(OR($P$11="",ISNUMBER($P$11)=FALSE),AL59,IF(YEAR(NOW())+$P$11&lt;AL59,YEAR(NOW())+$P$11,AL59))-YEAR(NOW())))))</f>
        <v>35200</v>
      </c>
      <c r="AP59" s="251">
        <f ca="1">IF(K59=0,0,K59*AV59/100/IF(OR($P$7="",ISNUMBER($P$7)=FALSE),1,((1+$P$7/100)^(IF(OR($P$11="",ISNUMBER($P$11)=FALSE),AM59,IF(YEAR(NOW())+$P$11+1&lt;AM59,YEAR(NOW())+$P$11+1,AM59))-YEAR(NOW()))))*IF(OR($P$9="",ISNUMBER($P$9)=FALSE),1,((1+$P$9/100)^(IF(OR($P$11="",ISNUMBER($P$11)=FALSE),AM59,IF(YEAR(NOW())+$P$11+1&lt;AM59,YEAR(NOW())+$P$11+1,AM59))-YEAR(NOW())))))</f>
        <v>5500</v>
      </c>
      <c r="AQ59" s="251"/>
      <c r="AR59" s="251">
        <f ca="1">IF(M59="$0 (pad)",0,IF(M59=0,0,M59*AV59/100/IF(OR($P$7="",ISNUMBER($P$7)=FALSE),1,((1+$P$7/100)^(IF(OR($P$11="",ISNUMBER($P$11)=FALSE),AN59,IF(YEAR(NOW())+$P$11+10&lt;AN59,YEAR(NOW())+$P$11+10,AN59))-YEAR(NOW()))))*IF(OR($P$9="",ISNUMBER($P$9)=FALSE),1,((1+$P$9/100)^(IF(OR($P$11="",ISNUMBER($P$11)=FALSE),AN59,IF(YEAR(NOW())+$P$11+10&lt;AN59,YEAR(NOW())+$P$11+10,AN59))-YEAR(NOW()))))))</f>
        <v>0</v>
      </c>
      <c r="AS59" s="251">
        <f ca="1">IF(N59="$0 (pad)",0,IF(N59=0,0,N59*AV59/100/IF(OR($P$7="",ISNUMBER($P$7)=FALSE),1,((1+$P$7/100)^(IF(OR($P$11="",ISNUMBER($P$11)=FALSE),AN59,IF(YEAR(NOW())+$P$11+10&lt;AN59,YEAR(NOW())+$P$11+10,AN59))-YEAR(NOW()))))*IF(OR($P$9="",ISNUMBER($P$9)=FALSE),1,((1+$P$9/100)^(IF(OR($P$11="",ISNUMBER($P$11)=FALSE),AN59,IF(YEAR(NOW())+$P$11+10&lt;AN59,YEAR(NOW())+$P$11+10,AN59))-YEAR(NOW()))))))</f>
        <v>0</v>
      </c>
      <c r="AT59" s="251">
        <f ca="1">IF(Q59=0,0,Q59*AV59/100/IF(OR($P$7="",ISNUMBER($P$7)=FALSE),1,((1+$P$7/100)^(IF(OR($P$11="",ISNUMBER($P$11)=FALSE),AL59,IF(YEAR(NOW())+$P$11&lt;AL59,YEAR(NOW())+$P$11,AL59))-YEAR(NOW()))))*IF(OR($P$9="",ISNUMBER($P$9)=FALSE),1,((1+$P$9/100)^(IF(OR($P$11="",ISNUMBER($P$11)=FALSE),AL59,IF(YEAR(NOW())+$P$11&lt;AL59,YEAR(NOW())+$P$11,AL59))-YEAR(NOW())))))</f>
        <v>43314</v>
      </c>
      <c r="AU59" s="251">
        <f ca="1">IF(R59=0,0,R59*AV59/100/IF(OR($P$7="",ISNUMBER($P$7)=FALSE),1,((1+$P$7/100)^(IF(OR($P$11="",ISNUMBER($P$11)=FALSE),IF(AN59="",YEAR(NOW())+5,AN59),IF(YEAR(NOW())+$P$11+10&lt;IF(AN59="",YEAR(NOW())+5,AN59),YEAR(NOW())+$P$11+10,IF(AN59="",YEAR(NOW())+5,AN59)))-YEAR(NOW()))))*IF(OR($P$9="",ISNUMBER($P$9)=FALSE),1,((1+$P$9/100)^(IF(OR($P$11="",ISNUMBER($P$11)=FALSE),IF(AN59="",YEAR(NOW())+5,AN59),IF(YEAR(NOW())+$P$11+10&lt;IF(AN59="",YEAR(NOW())+5,AN59),YEAR(NOW())+$P$11+10,IF(AN59="",YEAR(NOW())+5,AN59)))-YEAR(NOW())))))</f>
        <v>2387.5</v>
      </c>
      <c r="AV59" s="78">
        <v>100</v>
      </c>
    </row>
    <row r="60" spans="1:48" x14ac:dyDescent="0.15">
      <c r="A60" s="112">
        <v>41</v>
      </c>
      <c r="B60" s="112" t="s">
        <v>1660</v>
      </c>
      <c r="C60" s="113" t="s">
        <v>1361</v>
      </c>
      <c r="D60" s="112" t="s">
        <v>199</v>
      </c>
      <c r="E60" s="119">
        <v>454933</v>
      </c>
      <c r="F60" s="112" t="s">
        <v>966</v>
      </c>
      <c r="G60" s="112" t="s">
        <v>1662</v>
      </c>
      <c r="H60" s="112" t="s">
        <v>1662</v>
      </c>
      <c r="I60" s="116">
        <v>1</v>
      </c>
      <c r="J60" s="288">
        <v>36400</v>
      </c>
      <c r="K60" s="288">
        <v>5500</v>
      </c>
      <c r="L60" s="288"/>
      <c r="M60" s="288" t="s">
        <v>989</v>
      </c>
      <c r="N60" s="288" t="s">
        <v>989</v>
      </c>
      <c r="O60" s="288">
        <v>41900</v>
      </c>
      <c r="P60" s="288">
        <f t="shared" ca="1" si="0"/>
        <v>41900</v>
      </c>
      <c r="Q60" s="289">
        <v>43314</v>
      </c>
      <c r="R60" s="289">
        <v>2387.5</v>
      </c>
      <c r="S60" s="289">
        <v>45701.5</v>
      </c>
      <c r="T60" s="290">
        <f t="shared" ca="1" si="1"/>
        <v>45701.5</v>
      </c>
      <c r="U60" s="109"/>
      <c r="V60" s="109" t="s">
        <v>1366</v>
      </c>
      <c r="W60" s="109" t="s">
        <v>1369</v>
      </c>
      <c r="X60" s="108" t="s">
        <v>1367</v>
      </c>
      <c r="Y60" s="108" t="s">
        <v>1035</v>
      </c>
      <c r="Z60" s="287">
        <v>48184</v>
      </c>
      <c r="AA60" s="107">
        <f t="shared" ca="1" si="2"/>
        <v>52567</v>
      </c>
      <c r="AB60" s="108" t="s">
        <v>1670</v>
      </c>
      <c r="AC60" s="108" t="s">
        <v>1669</v>
      </c>
      <c r="AD60" s="108">
        <v>2013</v>
      </c>
      <c r="AE60" s="110">
        <v>1594</v>
      </c>
      <c r="AF60" s="110">
        <v>678.73</v>
      </c>
      <c r="AG60" s="108" t="s">
        <v>1666</v>
      </c>
      <c r="AH60" s="110">
        <v>4.5</v>
      </c>
      <c r="AI60" s="109" t="s">
        <v>991</v>
      </c>
      <c r="AJ60" s="109"/>
      <c r="AK60" s="80">
        <v>52567</v>
      </c>
      <c r="AL60" s="78">
        <v>2043</v>
      </c>
      <c r="AM60" s="78">
        <v>2044</v>
      </c>
      <c r="AN60" s="78">
        <v>2063</v>
      </c>
      <c r="AO60" s="251">
        <f ca="1">IF(J60=0,0,J60*AV60/100/IF(OR($P$7="",ISNUMBER($P$7)=FALSE),1,((1+$P$7/100)^(IF(OR($P$11="",ISNUMBER($P$11)=FALSE),AL60,IF(YEAR(NOW())+$P$11&lt;AL60,YEAR(NOW())+$P$11,AL60))-YEAR(NOW()))))*IF(OR($P$9="",ISNUMBER($P$9)=FALSE),1,((1+$P$9/100)^(IF(OR($P$11="",ISNUMBER($P$11)=FALSE),AL60,IF(YEAR(NOW())+$P$11&lt;AL60,YEAR(NOW())+$P$11,AL60))-YEAR(NOW())))))</f>
        <v>36400</v>
      </c>
      <c r="AP60" s="251">
        <f ca="1">IF(K60=0,0,K60*AV60/100/IF(OR($P$7="",ISNUMBER($P$7)=FALSE),1,((1+$P$7/100)^(IF(OR($P$11="",ISNUMBER($P$11)=FALSE),AM60,IF(YEAR(NOW())+$P$11+1&lt;AM60,YEAR(NOW())+$P$11+1,AM60))-YEAR(NOW()))))*IF(OR($P$9="",ISNUMBER($P$9)=FALSE),1,((1+$P$9/100)^(IF(OR($P$11="",ISNUMBER($P$11)=FALSE),AM60,IF(YEAR(NOW())+$P$11+1&lt;AM60,YEAR(NOW())+$P$11+1,AM60))-YEAR(NOW())))))</f>
        <v>5500</v>
      </c>
      <c r="AQ60" s="251"/>
      <c r="AR60" s="251">
        <f ca="1">IF(M60="$0 (pad)",0,IF(M60=0,0,M60*AV60/100/IF(OR($P$7="",ISNUMBER($P$7)=FALSE),1,((1+$P$7/100)^(IF(OR($P$11="",ISNUMBER($P$11)=FALSE),AN60,IF(YEAR(NOW())+$P$11+10&lt;AN60,YEAR(NOW())+$P$11+10,AN60))-YEAR(NOW()))))*IF(OR($P$9="",ISNUMBER($P$9)=FALSE),1,((1+$P$9/100)^(IF(OR($P$11="",ISNUMBER($P$11)=FALSE),AN60,IF(YEAR(NOW())+$P$11+10&lt;AN60,YEAR(NOW())+$P$11+10,AN60))-YEAR(NOW()))))))</f>
        <v>0</v>
      </c>
      <c r="AS60" s="251">
        <f ca="1">IF(N60="$0 (pad)",0,IF(N60=0,0,N60*AV60/100/IF(OR($P$7="",ISNUMBER($P$7)=FALSE),1,((1+$P$7/100)^(IF(OR($P$11="",ISNUMBER($P$11)=FALSE),AN60,IF(YEAR(NOW())+$P$11+10&lt;AN60,YEAR(NOW())+$P$11+10,AN60))-YEAR(NOW()))))*IF(OR($P$9="",ISNUMBER($P$9)=FALSE),1,((1+$P$9/100)^(IF(OR($P$11="",ISNUMBER($P$11)=FALSE),AN60,IF(YEAR(NOW())+$P$11+10&lt;AN60,YEAR(NOW())+$P$11+10,AN60))-YEAR(NOW()))))))</f>
        <v>0</v>
      </c>
      <c r="AT60" s="251">
        <f ca="1">IF(Q60=0,0,Q60*AV60/100/IF(OR($P$7="",ISNUMBER($P$7)=FALSE),1,((1+$P$7/100)^(IF(OR($P$11="",ISNUMBER($P$11)=FALSE),AL60,IF(YEAR(NOW())+$P$11&lt;AL60,YEAR(NOW())+$P$11,AL60))-YEAR(NOW()))))*IF(OR($P$9="",ISNUMBER($P$9)=FALSE),1,((1+$P$9/100)^(IF(OR($P$11="",ISNUMBER($P$11)=FALSE),AL60,IF(YEAR(NOW())+$P$11&lt;AL60,YEAR(NOW())+$P$11,AL60))-YEAR(NOW())))))</f>
        <v>43314</v>
      </c>
      <c r="AU60" s="251">
        <f ca="1">IF(R60=0,0,R60*AV60/100/IF(OR($P$7="",ISNUMBER($P$7)=FALSE),1,((1+$P$7/100)^(IF(OR($P$11="",ISNUMBER($P$11)=FALSE),IF(AN60="",YEAR(NOW())+5,AN60),IF(YEAR(NOW())+$P$11+10&lt;IF(AN60="",YEAR(NOW())+5,AN60),YEAR(NOW())+$P$11+10,IF(AN60="",YEAR(NOW())+5,AN60)))-YEAR(NOW()))))*IF(OR($P$9="",ISNUMBER($P$9)=FALSE),1,((1+$P$9/100)^(IF(OR($P$11="",ISNUMBER($P$11)=FALSE),IF(AN60="",YEAR(NOW())+5,AN60),IF(YEAR(NOW())+$P$11+10&lt;IF(AN60="",YEAR(NOW())+5,AN60),YEAR(NOW())+$P$11+10,IF(AN60="",YEAR(NOW())+5,AN60)))-YEAR(NOW())))))</f>
        <v>2387.5</v>
      </c>
      <c r="AV60" s="78">
        <v>100</v>
      </c>
    </row>
    <row r="61" spans="1:48" x14ac:dyDescent="0.15">
      <c r="A61" s="112">
        <v>42</v>
      </c>
      <c r="B61" s="112" t="s">
        <v>1660</v>
      </c>
      <c r="C61" s="113" t="s">
        <v>1361</v>
      </c>
      <c r="D61" s="112" t="s">
        <v>200</v>
      </c>
      <c r="E61" s="119">
        <v>451816</v>
      </c>
      <c r="F61" s="112" t="s">
        <v>966</v>
      </c>
      <c r="G61" s="112" t="s">
        <v>1662</v>
      </c>
      <c r="H61" s="112" t="s">
        <v>1662</v>
      </c>
      <c r="I61" s="116">
        <v>1</v>
      </c>
      <c r="J61" s="288">
        <v>35200</v>
      </c>
      <c r="K61" s="288">
        <v>5500</v>
      </c>
      <c r="L61" s="288"/>
      <c r="M61" s="288" t="s">
        <v>989</v>
      </c>
      <c r="N61" s="288" t="s">
        <v>989</v>
      </c>
      <c r="O61" s="288">
        <v>40700</v>
      </c>
      <c r="P61" s="288">
        <f t="shared" ca="1" si="0"/>
        <v>40700</v>
      </c>
      <c r="Q61" s="289">
        <v>43314</v>
      </c>
      <c r="R61" s="289">
        <v>2387.5</v>
      </c>
      <c r="S61" s="289">
        <v>45701.5</v>
      </c>
      <c r="T61" s="290">
        <f t="shared" ca="1" si="1"/>
        <v>45701.5</v>
      </c>
      <c r="U61" s="109"/>
      <c r="V61" s="109" t="s">
        <v>1366</v>
      </c>
      <c r="W61" s="109" t="s">
        <v>1369</v>
      </c>
      <c r="X61" s="108" t="s">
        <v>1367</v>
      </c>
      <c r="Y61" s="108" t="s">
        <v>1035</v>
      </c>
      <c r="Z61" s="287">
        <v>49358</v>
      </c>
      <c r="AA61" s="107">
        <f t="shared" ca="1" si="2"/>
        <v>53741</v>
      </c>
      <c r="AB61" s="108" t="s">
        <v>1670</v>
      </c>
      <c r="AC61" s="108" t="s">
        <v>1669</v>
      </c>
      <c r="AD61" s="108">
        <v>2013</v>
      </c>
      <c r="AE61" s="110">
        <v>1517</v>
      </c>
      <c r="AF61" s="110">
        <v>672.49</v>
      </c>
      <c r="AG61" s="108" t="s">
        <v>1666</v>
      </c>
      <c r="AH61" s="110">
        <v>3.4</v>
      </c>
      <c r="AI61" s="109" t="s">
        <v>991</v>
      </c>
      <c r="AJ61" s="109"/>
      <c r="AK61" s="80">
        <v>53741</v>
      </c>
      <c r="AL61" s="78">
        <v>2047</v>
      </c>
      <c r="AM61" s="78">
        <v>2048</v>
      </c>
      <c r="AN61" s="78">
        <v>2063</v>
      </c>
      <c r="AO61" s="251">
        <f ca="1">IF(J61=0,0,J61*AV61/100/IF(OR($P$7="",ISNUMBER($P$7)=FALSE),1,((1+$P$7/100)^(IF(OR($P$11="",ISNUMBER($P$11)=FALSE),AL61,IF(YEAR(NOW())+$P$11&lt;AL61,YEAR(NOW())+$P$11,AL61))-YEAR(NOW()))))*IF(OR($P$9="",ISNUMBER($P$9)=FALSE),1,((1+$P$9/100)^(IF(OR($P$11="",ISNUMBER($P$11)=FALSE),AL61,IF(YEAR(NOW())+$P$11&lt;AL61,YEAR(NOW())+$P$11,AL61))-YEAR(NOW())))))</f>
        <v>35200</v>
      </c>
      <c r="AP61" s="251">
        <f ca="1">IF(K61=0,0,K61*AV61/100/IF(OR($P$7="",ISNUMBER($P$7)=FALSE),1,((1+$P$7/100)^(IF(OR($P$11="",ISNUMBER($P$11)=FALSE),AM61,IF(YEAR(NOW())+$P$11+1&lt;AM61,YEAR(NOW())+$P$11+1,AM61))-YEAR(NOW()))))*IF(OR($P$9="",ISNUMBER($P$9)=FALSE),1,((1+$P$9/100)^(IF(OR($P$11="",ISNUMBER($P$11)=FALSE),AM61,IF(YEAR(NOW())+$P$11+1&lt;AM61,YEAR(NOW())+$P$11+1,AM61))-YEAR(NOW())))))</f>
        <v>5500</v>
      </c>
      <c r="AQ61" s="251"/>
      <c r="AR61" s="251">
        <f ca="1">IF(M61="$0 (pad)",0,IF(M61=0,0,M61*AV61/100/IF(OR($P$7="",ISNUMBER($P$7)=FALSE),1,((1+$P$7/100)^(IF(OR($P$11="",ISNUMBER($P$11)=FALSE),AN61,IF(YEAR(NOW())+$P$11+10&lt;AN61,YEAR(NOW())+$P$11+10,AN61))-YEAR(NOW()))))*IF(OR($P$9="",ISNUMBER($P$9)=FALSE),1,((1+$P$9/100)^(IF(OR($P$11="",ISNUMBER($P$11)=FALSE),AN61,IF(YEAR(NOW())+$P$11+10&lt;AN61,YEAR(NOW())+$P$11+10,AN61))-YEAR(NOW()))))))</f>
        <v>0</v>
      </c>
      <c r="AS61" s="251">
        <f ca="1">IF(N61="$0 (pad)",0,IF(N61=0,0,N61*AV61/100/IF(OR($P$7="",ISNUMBER($P$7)=FALSE),1,((1+$P$7/100)^(IF(OR($P$11="",ISNUMBER($P$11)=FALSE),AN61,IF(YEAR(NOW())+$P$11+10&lt;AN61,YEAR(NOW())+$P$11+10,AN61))-YEAR(NOW()))))*IF(OR($P$9="",ISNUMBER($P$9)=FALSE),1,((1+$P$9/100)^(IF(OR($P$11="",ISNUMBER($P$11)=FALSE),AN61,IF(YEAR(NOW())+$P$11+10&lt;AN61,YEAR(NOW())+$P$11+10,AN61))-YEAR(NOW()))))))</f>
        <v>0</v>
      </c>
      <c r="AT61" s="251">
        <f ca="1">IF(Q61=0,0,Q61*AV61/100/IF(OR($P$7="",ISNUMBER($P$7)=FALSE),1,((1+$P$7/100)^(IF(OR($P$11="",ISNUMBER($P$11)=FALSE),AL61,IF(YEAR(NOW())+$P$11&lt;AL61,YEAR(NOW())+$P$11,AL61))-YEAR(NOW()))))*IF(OR($P$9="",ISNUMBER($P$9)=FALSE),1,((1+$P$9/100)^(IF(OR($P$11="",ISNUMBER($P$11)=FALSE),AL61,IF(YEAR(NOW())+$P$11&lt;AL61,YEAR(NOW())+$P$11,AL61))-YEAR(NOW())))))</f>
        <v>43314</v>
      </c>
      <c r="AU61" s="251">
        <f ca="1">IF(R61=0,0,R61*AV61/100/IF(OR($P$7="",ISNUMBER($P$7)=FALSE),1,((1+$P$7/100)^(IF(OR($P$11="",ISNUMBER($P$11)=FALSE),IF(AN61="",YEAR(NOW())+5,AN61),IF(YEAR(NOW())+$P$11+10&lt;IF(AN61="",YEAR(NOW())+5,AN61),YEAR(NOW())+$P$11+10,IF(AN61="",YEAR(NOW())+5,AN61)))-YEAR(NOW()))))*IF(OR($P$9="",ISNUMBER($P$9)=FALSE),1,((1+$P$9/100)^(IF(OR($P$11="",ISNUMBER($P$11)=FALSE),IF(AN61="",YEAR(NOW())+5,AN61),IF(YEAR(NOW())+$P$11+10&lt;IF(AN61="",YEAR(NOW())+5,AN61),YEAR(NOW())+$P$11+10,IF(AN61="",YEAR(NOW())+5,AN61)))-YEAR(NOW())))))</f>
        <v>2387.5</v>
      </c>
      <c r="AV61" s="78">
        <v>100</v>
      </c>
    </row>
    <row r="62" spans="1:48" x14ac:dyDescent="0.15">
      <c r="A62" s="112">
        <v>43</v>
      </c>
      <c r="B62" s="112" t="s">
        <v>1660</v>
      </c>
      <c r="C62" s="113" t="s">
        <v>1361</v>
      </c>
      <c r="D62" s="112" t="s">
        <v>201</v>
      </c>
      <c r="E62" s="119">
        <v>451817</v>
      </c>
      <c r="F62" s="112" t="s">
        <v>966</v>
      </c>
      <c r="G62" s="112" t="s">
        <v>1662</v>
      </c>
      <c r="H62" s="112" t="s">
        <v>1662</v>
      </c>
      <c r="I62" s="116">
        <v>1</v>
      </c>
      <c r="J62" s="288">
        <v>32200</v>
      </c>
      <c r="K62" s="288">
        <v>20500</v>
      </c>
      <c r="L62" s="288"/>
      <c r="M62" s="288">
        <v>0</v>
      </c>
      <c r="N62" s="288">
        <v>53000</v>
      </c>
      <c r="O62" s="288">
        <v>105700</v>
      </c>
      <c r="P62" s="288">
        <f t="shared" ca="1" si="0"/>
        <v>105700</v>
      </c>
      <c r="Q62" s="289">
        <v>43314</v>
      </c>
      <c r="R62" s="289">
        <v>2387.5</v>
      </c>
      <c r="S62" s="289">
        <v>45701.5</v>
      </c>
      <c r="T62" s="290">
        <f t="shared" ca="1" si="1"/>
        <v>45701.5</v>
      </c>
      <c r="U62" s="109"/>
      <c r="V62" s="109" t="s">
        <v>1366</v>
      </c>
      <c r="W62" s="109" t="s">
        <v>1369</v>
      </c>
      <c r="X62" s="108" t="s">
        <v>1367</v>
      </c>
      <c r="Y62" s="108" t="s">
        <v>1035</v>
      </c>
      <c r="Z62" s="287">
        <v>51802</v>
      </c>
      <c r="AA62" s="107">
        <f t="shared" ca="1" si="2"/>
        <v>56185</v>
      </c>
      <c r="AB62" s="108" t="s">
        <v>1670</v>
      </c>
      <c r="AC62" s="108" t="s">
        <v>1669</v>
      </c>
      <c r="AD62" s="108">
        <v>2013</v>
      </c>
      <c r="AE62" s="110">
        <v>1500</v>
      </c>
      <c r="AF62" s="110">
        <v>684.63</v>
      </c>
      <c r="AG62" s="108" t="s">
        <v>1666</v>
      </c>
      <c r="AH62" s="110">
        <v>5.3</v>
      </c>
      <c r="AI62" s="109" t="s">
        <v>991</v>
      </c>
      <c r="AJ62" s="109"/>
      <c r="AK62" s="80">
        <v>56185</v>
      </c>
      <c r="AL62" s="78">
        <v>2053</v>
      </c>
      <c r="AM62" s="78">
        <v>2054</v>
      </c>
      <c r="AN62" s="78">
        <v>2063</v>
      </c>
      <c r="AO62" s="251">
        <f ca="1">IF(J62=0,0,J62*AV62/100/IF(OR($P$7="",ISNUMBER($P$7)=FALSE),1,((1+$P$7/100)^(IF(OR($P$11="",ISNUMBER($P$11)=FALSE),AL62,IF(YEAR(NOW())+$P$11&lt;AL62,YEAR(NOW())+$P$11,AL62))-YEAR(NOW()))))*IF(OR($P$9="",ISNUMBER($P$9)=FALSE),1,((1+$P$9/100)^(IF(OR($P$11="",ISNUMBER($P$11)=FALSE),AL62,IF(YEAR(NOW())+$P$11&lt;AL62,YEAR(NOW())+$P$11,AL62))-YEAR(NOW())))))</f>
        <v>32200</v>
      </c>
      <c r="AP62" s="251">
        <f ca="1">IF(K62=0,0,K62*AV62/100/IF(OR($P$7="",ISNUMBER($P$7)=FALSE),1,((1+$P$7/100)^(IF(OR($P$11="",ISNUMBER($P$11)=FALSE),AM62,IF(YEAR(NOW())+$P$11+1&lt;AM62,YEAR(NOW())+$P$11+1,AM62))-YEAR(NOW()))))*IF(OR($P$9="",ISNUMBER($P$9)=FALSE),1,((1+$P$9/100)^(IF(OR($P$11="",ISNUMBER($P$11)=FALSE),AM62,IF(YEAR(NOW())+$P$11+1&lt;AM62,YEAR(NOW())+$P$11+1,AM62))-YEAR(NOW())))))</f>
        <v>20500</v>
      </c>
      <c r="AQ62" s="251"/>
      <c r="AR62" s="251">
        <f ca="1">IF(M62="$0 (pad)",0,IF(M62=0,0,M62*AV62/100/IF(OR($P$7="",ISNUMBER($P$7)=FALSE),1,((1+$P$7/100)^(IF(OR($P$11="",ISNUMBER($P$11)=FALSE),AN62,IF(YEAR(NOW())+$P$11+10&lt;AN62,YEAR(NOW())+$P$11+10,AN62))-YEAR(NOW()))))*IF(OR($P$9="",ISNUMBER($P$9)=FALSE),1,((1+$P$9/100)^(IF(OR($P$11="",ISNUMBER($P$11)=FALSE),AN62,IF(YEAR(NOW())+$P$11+10&lt;AN62,YEAR(NOW())+$P$11+10,AN62))-YEAR(NOW()))))))</f>
        <v>0</v>
      </c>
      <c r="AS62" s="251">
        <f ca="1">IF(N62="$0 (pad)",0,IF(N62=0,0,N62*AV62/100/IF(OR($P$7="",ISNUMBER($P$7)=FALSE),1,((1+$P$7/100)^(IF(OR($P$11="",ISNUMBER($P$11)=FALSE),AN62,IF(YEAR(NOW())+$P$11+10&lt;AN62,YEAR(NOW())+$P$11+10,AN62))-YEAR(NOW()))))*IF(OR($P$9="",ISNUMBER($P$9)=FALSE),1,((1+$P$9/100)^(IF(OR($P$11="",ISNUMBER($P$11)=FALSE),AN62,IF(YEAR(NOW())+$P$11+10&lt;AN62,YEAR(NOW())+$P$11+10,AN62))-YEAR(NOW()))))))</f>
        <v>53000</v>
      </c>
      <c r="AT62" s="251">
        <f ca="1">IF(Q62=0,0,Q62*AV62/100/IF(OR($P$7="",ISNUMBER($P$7)=FALSE),1,((1+$P$7/100)^(IF(OR($P$11="",ISNUMBER($P$11)=FALSE),AL62,IF(YEAR(NOW())+$P$11&lt;AL62,YEAR(NOW())+$P$11,AL62))-YEAR(NOW()))))*IF(OR($P$9="",ISNUMBER($P$9)=FALSE),1,((1+$P$9/100)^(IF(OR($P$11="",ISNUMBER($P$11)=FALSE),AL62,IF(YEAR(NOW())+$P$11&lt;AL62,YEAR(NOW())+$P$11,AL62))-YEAR(NOW())))))</f>
        <v>43314</v>
      </c>
      <c r="AU62" s="251">
        <f ca="1">IF(R62=0,0,R62*AV62/100/IF(OR($P$7="",ISNUMBER($P$7)=FALSE),1,((1+$P$7/100)^(IF(OR($P$11="",ISNUMBER($P$11)=FALSE),IF(AN62="",YEAR(NOW())+5,AN62),IF(YEAR(NOW())+$P$11+10&lt;IF(AN62="",YEAR(NOW())+5,AN62),YEAR(NOW())+$P$11+10,IF(AN62="",YEAR(NOW())+5,AN62)))-YEAR(NOW()))))*IF(OR($P$9="",ISNUMBER($P$9)=FALSE),1,((1+$P$9/100)^(IF(OR($P$11="",ISNUMBER($P$11)=FALSE),IF(AN62="",YEAR(NOW())+5,AN62),IF(YEAR(NOW())+$P$11+10&lt;IF(AN62="",YEAR(NOW())+5,AN62),YEAR(NOW())+$P$11+10,IF(AN62="",YEAR(NOW())+5,AN62)))-YEAR(NOW())))))</f>
        <v>2387.5</v>
      </c>
      <c r="AV62" s="78">
        <v>100</v>
      </c>
    </row>
    <row r="63" spans="1:48" x14ac:dyDescent="0.15">
      <c r="A63" s="112">
        <v>44</v>
      </c>
      <c r="B63" s="112" t="s">
        <v>1660</v>
      </c>
      <c r="C63" s="113" t="s">
        <v>1361</v>
      </c>
      <c r="D63" s="112" t="s">
        <v>202</v>
      </c>
      <c r="E63" s="119">
        <v>485</v>
      </c>
      <c r="F63" s="112" t="s">
        <v>966</v>
      </c>
      <c r="G63" s="112" t="s">
        <v>1661</v>
      </c>
      <c r="H63" s="112" t="s">
        <v>1661</v>
      </c>
      <c r="I63" s="116">
        <v>1</v>
      </c>
      <c r="J63" s="288">
        <v>56100</v>
      </c>
      <c r="K63" s="288">
        <v>20500</v>
      </c>
      <c r="L63" s="288"/>
      <c r="M63" s="288">
        <v>0</v>
      </c>
      <c r="N63" s="288">
        <v>37500</v>
      </c>
      <c r="O63" s="288">
        <v>114100</v>
      </c>
      <c r="P63" s="288">
        <f t="shared" ca="1" si="0"/>
        <v>114100</v>
      </c>
      <c r="Q63" s="289">
        <v>43314</v>
      </c>
      <c r="R63" s="289">
        <v>23875</v>
      </c>
      <c r="S63" s="289">
        <v>67189</v>
      </c>
      <c r="T63" s="290">
        <f t="shared" ca="1" si="1"/>
        <v>67189</v>
      </c>
      <c r="U63" s="109"/>
      <c r="V63" s="109" t="s">
        <v>1366</v>
      </c>
      <c r="W63" s="109" t="s">
        <v>1369</v>
      </c>
      <c r="X63" s="108" t="s">
        <v>1367</v>
      </c>
      <c r="Y63" s="108" t="s">
        <v>1036</v>
      </c>
      <c r="Z63" s="287">
        <v>41394</v>
      </c>
      <c r="AA63" s="107">
        <f t="shared" ca="1" si="2"/>
        <v>45838</v>
      </c>
      <c r="AB63" s="108" t="s">
        <v>1670</v>
      </c>
      <c r="AC63" s="108" t="s">
        <v>1669</v>
      </c>
      <c r="AD63" s="108">
        <v>1949</v>
      </c>
      <c r="AE63" s="110">
        <v>1006.4</v>
      </c>
      <c r="AF63" s="110">
        <v>1006.4</v>
      </c>
      <c r="AG63" s="108" t="s">
        <v>1666</v>
      </c>
      <c r="AH63" s="110"/>
      <c r="AI63" s="109" t="s">
        <v>991</v>
      </c>
      <c r="AJ63" s="109"/>
      <c r="AK63" s="80">
        <v>45838</v>
      </c>
      <c r="AL63" s="78">
        <v>2025</v>
      </c>
      <c r="AM63" s="78">
        <v>2026</v>
      </c>
      <c r="AN63" s="78">
        <v>2035</v>
      </c>
      <c r="AO63" s="251">
        <f ca="1">IF(J63=0,0,J63*AV63/100/IF(OR($P$7="",ISNUMBER($P$7)=FALSE),1,((1+$P$7/100)^(IF(OR($P$11="",ISNUMBER($P$11)=FALSE),AL63,IF(YEAR(NOW())+$P$11&lt;AL63,YEAR(NOW())+$P$11,AL63))-YEAR(NOW()))))*IF(OR($P$9="",ISNUMBER($P$9)=FALSE),1,((1+$P$9/100)^(IF(OR($P$11="",ISNUMBER($P$11)=FALSE),AL63,IF(YEAR(NOW())+$P$11&lt;AL63,YEAR(NOW())+$P$11,AL63))-YEAR(NOW())))))</f>
        <v>56100</v>
      </c>
      <c r="AP63" s="251">
        <f ca="1">IF(K63=0,0,K63*AV63/100/IF(OR($P$7="",ISNUMBER($P$7)=FALSE),1,((1+$P$7/100)^(IF(OR($P$11="",ISNUMBER($P$11)=FALSE),AM63,IF(YEAR(NOW())+$P$11+1&lt;AM63,YEAR(NOW())+$P$11+1,AM63))-YEAR(NOW()))))*IF(OR($P$9="",ISNUMBER($P$9)=FALSE),1,((1+$P$9/100)^(IF(OR($P$11="",ISNUMBER($P$11)=FALSE),AM63,IF(YEAR(NOW())+$P$11+1&lt;AM63,YEAR(NOW())+$P$11+1,AM63))-YEAR(NOW())))))</f>
        <v>20500</v>
      </c>
      <c r="AQ63" s="251"/>
      <c r="AR63" s="251">
        <f ca="1">IF(M63="$0 (pad)",0,IF(M63=0,0,M63*AV63/100/IF(OR($P$7="",ISNUMBER($P$7)=FALSE),1,((1+$P$7/100)^(IF(OR($P$11="",ISNUMBER($P$11)=FALSE),AN63,IF(YEAR(NOW())+$P$11+10&lt;AN63,YEAR(NOW())+$P$11+10,AN63))-YEAR(NOW()))))*IF(OR($P$9="",ISNUMBER($P$9)=FALSE),1,((1+$P$9/100)^(IF(OR($P$11="",ISNUMBER($P$11)=FALSE),AN63,IF(YEAR(NOW())+$P$11+10&lt;AN63,YEAR(NOW())+$P$11+10,AN63))-YEAR(NOW()))))))</f>
        <v>0</v>
      </c>
      <c r="AS63" s="251">
        <f ca="1">IF(N63="$0 (pad)",0,IF(N63=0,0,N63*AV63/100/IF(OR($P$7="",ISNUMBER($P$7)=FALSE),1,((1+$P$7/100)^(IF(OR($P$11="",ISNUMBER($P$11)=FALSE),AN63,IF(YEAR(NOW())+$P$11+10&lt;AN63,YEAR(NOW())+$P$11+10,AN63))-YEAR(NOW()))))*IF(OR($P$9="",ISNUMBER($P$9)=FALSE),1,((1+$P$9/100)^(IF(OR($P$11="",ISNUMBER($P$11)=FALSE),AN63,IF(YEAR(NOW())+$P$11+10&lt;AN63,YEAR(NOW())+$P$11+10,AN63))-YEAR(NOW()))))))</f>
        <v>37500</v>
      </c>
      <c r="AT63" s="251">
        <f ca="1">IF(Q63=0,0,Q63*AV63/100/IF(OR($P$7="",ISNUMBER($P$7)=FALSE),1,((1+$P$7/100)^(IF(OR($P$11="",ISNUMBER($P$11)=FALSE),AL63,IF(YEAR(NOW())+$P$11&lt;AL63,YEAR(NOW())+$P$11,AL63))-YEAR(NOW()))))*IF(OR($P$9="",ISNUMBER($P$9)=FALSE),1,((1+$P$9/100)^(IF(OR($P$11="",ISNUMBER($P$11)=FALSE),AL63,IF(YEAR(NOW())+$P$11&lt;AL63,YEAR(NOW())+$P$11,AL63))-YEAR(NOW())))))</f>
        <v>43314</v>
      </c>
      <c r="AU63" s="251">
        <f ca="1">IF(R63=0,0,R63*AV63/100/IF(OR($P$7="",ISNUMBER($P$7)=FALSE),1,((1+$P$7/100)^(IF(OR($P$11="",ISNUMBER($P$11)=FALSE),IF(AN63="",YEAR(NOW())+5,AN63),IF(YEAR(NOW())+$P$11+10&lt;IF(AN63="",YEAR(NOW())+5,AN63),YEAR(NOW())+$P$11+10,IF(AN63="",YEAR(NOW())+5,AN63)))-YEAR(NOW()))))*IF(OR($P$9="",ISNUMBER($P$9)=FALSE),1,((1+$P$9/100)^(IF(OR($P$11="",ISNUMBER($P$11)=FALSE),IF(AN63="",YEAR(NOW())+5,AN63),IF(YEAR(NOW())+$P$11+10&lt;IF(AN63="",YEAR(NOW())+5,AN63),YEAR(NOW())+$P$11+10,IF(AN63="",YEAR(NOW())+5,AN63)))-YEAR(NOW())))))</f>
        <v>23875</v>
      </c>
      <c r="AV63" s="78">
        <v>100</v>
      </c>
    </row>
    <row r="64" spans="1:48" x14ac:dyDescent="0.15">
      <c r="A64" s="112">
        <v>45</v>
      </c>
      <c r="B64" s="112" t="s">
        <v>1660</v>
      </c>
      <c r="C64" s="113" t="s">
        <v>1361</v>
      </c>
      <c r="D64" s="112" t="s">
        <v>203</v>
      </c>
      <c r="E64" s="119">
        <v>84</v>
      </c>
      <c r="F64" s="112" t="s">
        <v>966</v>
      </c>
      <c r="G64" s="112" t="s">
        <v>1661</v>
      </c>
      <c r="H64" s="112" t="s">
        <v>1661</v>
      </c>
      <c r="I64" s="116">
        <v>1</v>
      </c>
      <c r="J64" s="288">
        <v>48800</v>
      </c>
      <c r="K64" s="288">
        <v>20500</v>
      </c>
      <c r="L64" s="288"/>
      <c r="M64" s="288">
        <v>0</v>
      </c>
      <c r="N64" s="288">
        <v>37500</v>
      </c>
      <c r="O64" s="288">
        <v>106800</v>
      </c>
      <c r="P64" s="288">
        <f t="shared" ca="1" si="0"/>
        <v>106800</v>
      </c>
      <c r="Q64" s="289">
        <v>43314</v>
      </c>
      <c r="R64" s="289">
        <v>23875</v>
      </c>
      <c r="S64" s="289">
        <v>67189</v>
      </c>
      <c r="T64" s="290">
        <f t="shared" ca="1" si="1"/>
        <v>67189</v>
      </c>
      <c r="U64" s="109"/>
      <c r="V64" s="109" t="s">
        <v>1366</v>
      </c>
      <c r="W64" s="109" t="s">
        <v>1369</v>
      </c>
      <c r="X64" s="108" t="s">
        <v>1367</v>
      </c>
      <c r="Y64" s="108" t="s">
        <v>1037</v>
      </c>
      <c r="Z64" s="287">
        <v>41455</v>
      </c>
      <c r="AA64" s="107">
        <f t="shared" ca="1" si="2"/>
        <v>45838</v>
      </c>
      <c r="AB64" s="108" t="s">
        <v>1670</v>
      </c>
      <c r="AC64" s="108" t="s">
        <v>1669</v>
      </c>
      <c r="AD64" s="108">
        <v>1949</v>
      </c>
      <c r="AE64" s="110">
        <v>1004</v>
      </c>
      <c r="AF64" s="110">
        <v>1004</v>
      </c>
      <c r="AG64" s="108" t="s">
        <v>1666</v>
      </c>
      <c r="AH64" s="110"/>
      <c r="AI64" s="109" t="s">
        <v>991</v>
      </c>
      <c r="AJ64" s="109"/>
      <c r="AK64" s="80">
        <v>45838</v>
      </c>
      <c r="AL64" s="78">
        <v>2025</v>
      </c>
      <c r="AM64" s="78">
        <v>2026</v>
      </c>
      <c r="AN64" s="78">
        <v>2035</v>
      </c>
      <c r="AO64" s="251">
        <f ca="1">IF(J64=0,0,J64*AV64/100/IF(OR($P$7="",ISNUMBER($P$7)=FALSE),1,((1+$P$7/100)^(IF(OR($P$11="",ISNUMBER($P$11)=FALSE),AL64,IF(YEAR(NOW())+$P$11&lt;AL64,YEAR(NOW())+$P$11,AL64))-YEAR(NOW()))))*IF(OR($P$9="",ISNUMBER($P$9)=FALSE),1,((1+$P$9/100)^(IF(OR($P$11="",ISNUMBER($P$11)=FALSE),AL64,IF(YEAR(NOW())+$P$11&lt;AL64,YEAR(NOW())+$P$11,AL64))-YEAR(NOW())))))</f>
        <v>48800</v>
      </c>
      <c r="AP64" s="251">
        <f ca="1">IF(K64=0,0,K64*AV64/100/IF(OR($P$7="",ISNUMBER($P$7)=FALSE),1,((1+$P$7/100)^(IF(OR($P$11="",ISNUMBER($P$11)=FALSE),AM64,IF(YEAR(NOW())+$P$11+1&lt;AM64,YEAR(NOW())+$P$11+1,AM64))-YEAR(NOW()))))*IF(OR($P$9="",ISNUMBER($P$9)=FALSE),1,((1+$P$9/100)^(IF(OR($P$11="",ISNUMBER($P$11)=FALSE),AM64,IF(YEAR(NOW())+$P$11+1&lt;AM64,YEAR(NOW())+$P$11+1,AM64))-YEAR(NOW())))))</f>
        <v>20500</v>
      </c>
      <c r="AQ64" s="251"/>
      <c r="AR64" s="251">
        <f ca="1">IF(M64="$0 (pad)",0,IF(M64=0,0,M64*AV64/100/IF(OR($P$7="",ISNUMBER($P$7)=FALSE),1,((1+$P$7/100)^(IF(OR($P$11="",ISNUMBER($P$11)=FALSE),AN64,IF(YEAR(NOW())+$P$11+10&lt;AN64,YEAR(NOW())+$P$11+10,AN64))-YEAR(NOW()))))*IF(OR($P$9="",ISNUMBER($P$9)=FALSE),1,((1+$P$9/100)^(IF(OR($P$11="",ISNUMBER($P$11)=FALSE),AN64,IF(YEAR(NOW())+$P$11+10&lt;AN64,YEAR(NOW())+$P$11+10,AN64))-YEAR(NOW()))))))</f>
        <v>0</v>
      </c>
      <c r="AS64" s="251">
        <f ca="1">IF(N64="$0 (pad)",0,IF(N64=0,0,N64*AV64/100/IF(OR($P$7="",ISNUMBER($P$7)=FALSE),1,((1+$P$7/100)^(IF(OR($P$11="",ISNUMBER($P$11)=FALSE),AN64,IF(YEAR(NOW())+$P$11+10&lt;AN64,YEAR(NOW())+$P$11+10,AN64))-YEAR(NOW()))))*IF(OR($P$9="",ISNUMBER($P$9)=FALSE),1,((1+$P$9/100)^(IF(OR($P$11="",ISNUMBER($P$11)=FALSE),AN64,IF(YEAR(NOW())+$P$11+10&lt;AN64,YEAR(NOW())+$P$11+10,AN64))-YEAR(NOW()))))))</f>
        <v>37500</v>
      </c>
      <c r="AT64" s="251">
        <f ca="1">IF(Q64=0,0,Q64*AV64/100/IF(OR($P$7="",ISNUMBER($P$7)=FALSE),1,((1+$P$7/100)^(IF(OR($P$11="",ISNUMBER($P$11)=FALSE),AL64,IF(YEAR(NOW())+$P$11&lt;AL64,YEAR(NOW())+$P$11,AL64))-YEAR(NOW()))))*IF(OR($P$9="",ISNUMBER($P$9)=FALSE),1,((1+$P$9/100)^(IF(OR($P$11="",ISNUMBER($P$11)=FALSE),AL64,IF(YEAR(NOW())+$P$11&lt;AL64,YEAR(NOW())+$P$11,AL64))-YEAR(NOW())))))</f>
        <v>43314</v>
      </c>
      <c r="AU64" s="251">
        <f ca="1">IF(R64=0,0,R64*AV64/100/IF(OR($P$7="",ISNUMBER($P$7)=FALSE),1,((1+$P$7/100)^(IF(OR($P$11="",ISNUMBER($P$11)=FALSE),IF(AN64="",YEAR(NOW())+5,AN64),IF(YEAR(NOW())+$P$11+10&lt;IF(AN64="",YEAR(NOW())+5,AN64),YEAR(NOW())+$P$11+10,IF(AN64="",YEAR(NOW())+5,AN64)))-YEAR(NOW()))))*IF(OR($P$9="",ISNUMBER($P$9)=FALSE),1,((1+$P$9/100)^(IF(OR($P$11="",ISNUMBER($P$11)=FALSE),IF(AN64="",YEAR(NOW())+5,AN64),IF(YEAR(NOW())+$P$11+10&lt;IF(AN64="",YEAR(NOW())+5,AN64),YEAR(NOW())+$P$11+10,IF(AN64="",YEAR(NOW())+5,AN64)))-YEAR(NOW())))))</f>
        <v>23875</v>
      </c>
      <c r="AV64" s="78">
        <v>100</v>
      </c>
    </row>
    <row r="65" spans="1:48" x14ac:dyDescent="0.15">
      <c r="A65" s="112">
        <v>46</v>
      </c>
      <c r="B65" s="112" t="s">
        <v>1660</v>
      </c>
      <c r="C65" s="113" t="s">
        <v>1361</v>
      </c>
      <c r="D65" s="112" t="s">
        <v>204</v>
      </c>
      <c r="E65" s="119" t="s">
        <v>580</v>
      </c>
      <c r="F65" s="112" t="s">
        <v>966</v>
      </c>
      <c r="G65" s="112" t="s">
        <v>1661</v>
      </c>
      <c r="H65" s="112" t="s">
        <v>1661</v>
      </c>
      <c r="I65" s="116">
        <v>1</v>
      </c>
      <c r="J65" s="288">
        <v>162600</v>
      </c>
      <c r="K65" s="288">
        <v>20500</v>
      </c>
      <c r="L65" s="288"/>
      <c r="M65" s="288">
        <v>0</v>
      </c>
      <c r="N65" s="288">
        <v>37500</v>
      </c>
      <c r="O65" s="288">
        <v>220600</v>
      </c>
      <c r="P65" s="288">
        <f t="shared" ca="1" si="0"/>
        <v>220600</v>
      </c>
      <c r="Q65" s="289">
        <v>200751</v>
      </c>
      <c r="R65" s="289">
        <v>23875</v>
      </c>
      <c r="S65" s="289">
        <v>224626</v>
      </c>
      <c r="T65" s="290">
        <f t="shared" ca="1" si="1"/>
        <v>224626</v>
      </c>
      <c r="U65" s="109"/>
      <c r="V65" s="109" t="s">
        <v>1366</v>
      </c>
      <c r="W65" s="109" t="s">
        <v>1369</v>
      </c>
      <c r="X65" s="108" t="s">
        <v>1367</v>
      </c>
      <c r="Y65" s="108" t="s">
        <v>1038</v>
      </c>
      <c r="Z65" s="287">
        <v>41455</v>
      </c>
      <c r="AA65" s="107">
        <f t="shared" ca="1" si="2"/>
        <v>45838</v>
      </c>
      <c r="AB65" s="108" t="s">
        <v>1670</v>
      </c>
      <c r="AC65" s="108" t="s">
        <v>1669</v>
      </c>
      <c r="AD65" s="108">
        <v>1949</v>
      </c>
      <c r="AE65" s="110">
        <v>1004.3</v>
      </c>
      <c r="AF65" s="110">
        <v>1004.3</v>
      </c>
      <c r="AG65" s="108" t="s">
        <v>1666</v>
      </c>
      <c r="AH65" s="110"/>
      <c r="AI65" s="109" t="s">
        <v>991</v>
      </c>
      <c r="AJ65" s="109"/>
      <c r="AK65" s="80">
        <v>45838</v>
      </c>
      <c r="AL65" s="78">
        <v>2025</v>
      </c>
      <c r="AM65" s="78">
        <v>2026</v>
      </c>
      <c r="AN65" s="78">
        <v>2035</v>
      </c>
      <c r="AO65" s="251">
        <f ca="1">IF(J65=0,0,J65*AV65/100/IF(OR($P$7="",ISNUMBER($P$7)=FALSE),1,((1+$P$7/100)^(IF(OR($P$11="",ISNUMBER($P$11)=FALSE),AL65,IF(YEAR(NOW())+$P$11&lt;AL65,YEAR(NOW())+$P$11,AL65))-YEAR(NOW()))))*IF(OR($P$9="",ISNUMBER($P$9)=FALSE),1,((1+$P$9/100)^(IF(OR($P$11="",ISNUMBER($P$11)=FALSE),AL65,IF(YEAR(NOW())+$P$11&lt;AL65,YEAR(NOW())+$P$11,AL65))-YEAR(NOW())))))</f>
        <v>162600</v>
      </c>
      <c r="AP65" s="251">
        <f ca="1">IF(K65=0,0,K65*AV65/100/IF(OR($P$7="",ISNUMBER($P$7)=FALSE),1,((1+$P$7/100)^(IF(OR($P$11="",ISNUMBER($P$11)=FALSE),AM65,IF(YEAR(NOW())+$P$11+1&lt;AM65,YEAR(NOW())+$P$11+1,AM65))-YEAR(NOW()))))*IF(OR($P$9="",ISNUMBER($P$9)=FALSE),1,((1+$P$9/100)^(IF(OR($P$11="",ISNUMBER($P$11)=FALSE),AM65,IF(YEAR(NOW())+$P$11+1&lt;AM65,YEAR(NOW())+$P$11+1,AM65))-YEAR(NOW())))))</f>
        <v>20500</v>
      </c>
      <c r="AQ65" s="251"/>
      <c r="AR65" s="251">
        <f ca="1">IF(M65="$0 (pad)",0,IF(M65=0,0,M65*AV65/100/IF(OR($P$7="",ISNUMBER($P$7)=FALSE),1,((1+$P$7/100)^(IF(OR($P$11="",ISNUMBER($P$11)=FALSE),AN65,IF(YEAR(NOW())+$P$11+10&lt;AN65,YEAR(NOW())+$P$11+10,AN65))-YEAR(NOW()))))*IF(OR($P$9="",ISNUMBER($P$9)=FALSE),1,((1+$P$9/100)^(IF(OR($P$11="",ISNUMBER($P$11)=FALSE),AN65,IF(YEAR(NOW())+$P$11+10&lt;AN65,YEAR(NOW())+$P$11+10,AN65))-YEAR(NOW()))))))</f>
        <v>0</v>
      </c>
      <c r="AS65" s="251">
        <f ca="1">IF(N65="$0 (pad)",0,IF(N65=0,0,N65*AV65/100/IF(OR($P$7="",ISNUMBER($P$7)=FALSE),1,((1+$P$7/100)^(IF(OR($P$11="",ISNUMBER($P$11)=FALSE),AN65,IF(YEAR(NOW())+$P$11+10&lt;AN65,YEAR(NOW())+$P$11+10,AN65))-YEAR(NOW()))))*IF(OR($P$9="",ISNUMBER($P$9)=FALSE),1,((1+$P$9/100)^(IF(OR($P$11="",ISNUMBER($P$11)=FALSE),AN65,IF(YEAR(NOW())+$P$11+10&lt;AN65,YEAR(NOW())+$P$11+10,AN65))-YEAR(NOW()))))))</f>
        <v>37500</v>
      </c>
      <c r="AT65" s="251">
        <f ca="1">IF(Q65=0,0,Q65*AV65/100/IF(OR($P$7="",ISNUMBER($P$7)=FALSE),1,((1+$P$7/100)^(IF(OR($P$11="",ISNUMBER($P$11)=FALSE),AL65,IF(YEAR(NOW())+$P$11&lt;AL65,YEAR(NOW())+$P$11,AL65))-YEAR(NOW()))))*IF(OR($P$9="",ISNUMBER($P$9)=FALSE),1,((1+$P$9/100)^(IF(OR($P$11="",ISNUMBER($P$11)=FALSE),AL65,IF(YEAR(NOW())+$P$11&lt;AL65,YEAR(NOW())+$P$11,AL65))-YEAR(NOW())))))</f>
        <v>200751</v>
      </c>
      <c r="AU65" s="251">
        <f ca="1">IF(R65=0,0,R65*AV65/100/IF(OR($P$7="",ISNUMBER($P$7)=FALSE),1,((1+$P$7/100)^(IF(OR($P$11="",ISNUMBER($P$11)=FALSE),IF(AN65="",YEAR(NOW())+5,AN65),IF(YEAR(NOW())+$P$11+10&lt;IF(AN65="",YEAR(NOW())+5,AN65),YEAR(NOW())+$P$11+10,IF(AN65="",YEAR(NOW())+5,AN65)))-YEAR(NOW()))))*IF(OR($P$9="",ISNUMBER($P$9)=FALSE),1,((1+$P$9/100)^(IF(OR($P$11="",ISNUMBER($P$11)=FALSE),IF(AN65="",YEAR(NOW())+5,AN65),IF(YEAR(NOW())+$P$11+10&lt;IF(AN65="",YEAR(NOW())+5,AN65),YEAR(NOW())+$P$11+10,IF(AN65="",YEAR(NOW())+5,AN65)))-YEAR(NOW())))))</f>
        <v>23875</v>
      </c>
      <c r="AV65" s="78">
        <v>100</v>
      </c>
    </row>
    <row r="66" spans="1:48" x14ac:dyDescent="0.15">
      <c r="A66" s="112">
        <v>47</v>
      </c>
      <c r="B66" s="112" t="s">
        <v>1660</v>
      </c>
      <c r="C66" s="113" t="s">
        <v>1361</v>
      </c>
      <c r="D66" s="112" t="s">
        <v>205</v>
      </c>
      <c r="E66" s="119">
        <v>344</v>
      </c>
      <c r="F66" s="112" t="s">
        <v>966</v>
      </c>
      <c r="G66" s="112" t="s">
        <v>1661</v>
      </c>
      <c r="H66" s="112" t="s">
        <v>1661</v>
      </c>
      <c r="I66" s="116">
        <v>1</v>
      </c>
      <c r="J66" s="288">
        <v>58100</v>
      </c>
      <c r="K66" s="288">
        <v>20500</v>
      </c>
      <c r="L66" s="288"/>
      <c r="M66" s="288">
        <v>0</v>
      </c>
      <c r="N66" s="288">
        <v>37500</v>
      </c>
      <c r="O66" s="288">
        <v>116100</v>
      </c>
      <c r="P66" s="288">
        <f t="shared" ca="1" si="0"/>
        <v>116100</v>
      </c>
      <c r="Q66" s="289">
        <v>43314</v>
      </c>
      <c r="R66" s="289">
        <v>23875</v>
      </c>
      <c r="S66" s="289">
        <v>67189</v>
      </c>
      <c r="T66" s="290">
        <f t="shared" ca="1" si="1"/>
        <v>67189</v>
      </c>
      <c r="U66" s="109"/>
      <c r="V66" s="109" t="s">
        <v>1366</v>
      </c>
      <c r="W66" s="109" t="s">
        <v>1369</v>
      </c>
      <c r="X66" s="108" t="s">
        <v>1367</v>
      </c>
      <c r="Y66" s="108" t="s">
        <v>1039</v>
      </c>
      <c r="Z66" s="287">
        <v>41394</v>
      </c>
      <c r="AA66" s="107">
        <f t="shared" ca="1" si="2"/>
        <v>45838</v>
      </c>
      <c r="AB66" s="108" t="s">
        <v>1670</v>
      </c>
      <c r="AC66" s="108" t="s">
        <v>1669</v>
      </c>
      <c r="AD66" s="108">
        <v>1949</v>
      </c>
      <c r="AE66" s="110">
        <v>1000.4</v>
      </c>
      <c r="AF66" s="110">
        <v>1000.4</v>
      </c>
      <c r="AG66" s="108" t="s">
        <v>1666</v>
      </c>
      <c r="AH66" s="110"/>
      <c r="AI66" s="109" t="s">
        <v>991</v>
      </c>
      <c r="AJ66" s="109"/>
      <c r="AK66" s="80">
        <v>45838</v>
      </c>
      <c r="AL66" s="78">
        <v>2025</v>
      </c>
      <c r="AM66" s="78">
        <v>2026</v>
      </c>
      <c r="AN66" s="78">
        <v>2035</v>
      </c>
      <c r="AO66" s="251">
        <f ca="1">IF(J66=0,0,J66*AV66/100/IF(OR($P$7="",ISNUMBER($P$7)=FALSE),1,((1+$P$7/100)^(IF(OR($P$11="",ISNUMBER($P$11)=FALSE),AL66,IF(YEAR(NOW())+$P$11&lt;AL66,YEAR(NOW())+$P$11,AL66))-YEAR(NOW()))))*IF(OR($P$9="",ISNUMBER($P$9)=FALSE),1,((1+$P$9/100)^(IF(OR($P$11="",ISNUMBER($P$11)=FALSE),AL66,IF(YEAR(NOW())+$P$11&lt;AL66,YEAR(NOW())+$P$11,AL66))-YEAR(NOW())))))</f>
        <v>58100</v>
      </c>
      <c r="AP66" s="251">
        <f ca="1">IF(K66=0,0,K66*AV66/100/IF(OR($P$7="",ISNUMBER($P$7)=FALSE),1,((1+$P$7/100)^(IF(OR($P$11="",ISNUMBER($P$11)=FALSE),AM66,IF(YEAR(NOW())+$P$11+1&lt;AM66,YEAR(NOW())+$P$11+1,AM66))-YEAR(NOW()))))*IF(OR($P$9="",ISNUMBER($P$9)=FALSE),1,((1+$P$9/100)^(IF(OR($P$11="",ISNUMBER($P$11)=FALSE),AM66,IF(YEAR(NOW())+$P$11+1&lt;AM66,YEAR(NOW())+$P$11+1,AM66))-YEAR(NOW())))))</f>
        <v>20500</v>
      </c>
      <c r="AQ66" s="251"/>
      <c r="AR66" s="251">
        <f ca="1">IF(M66="$0 (pad)",0,IF(M66=0,0,M66*AV66/100/IF(OR($P$7="",ISNUMBER($P$7)=FALSE),1,((1+$P$7/100)^(IF(OR($P$11="",ISNUMBER($P$11)=FALSE),AN66,IF(YEAR(NOW())+$P$11+10&lt;AN66,YEAR(NOW())+$P$11+10,AN66))-YEAR(NOW()))))*IF(OR($P$9="",ISNUMBER($P$9)=FALSE),1,((1+$P$9/100)^(IF(OR($P$11="",ISNUMBER($P$11)=FALSE),AN66,IF(YEAR(NOW())+$P$11+10&lt;AN66,YEAR(NOW())+$P$11+10,AN66))-YEAR(NOW()))))))</f>
        <v>0</v>
      </c>
      <c r="AS66" s="251">
        <f ca="1">IF(N66="$0 (pad)",0,IF(N66=0,0,N66*AV66/100/IF(OR($P$7="",ISNUMBER($P$7)=FALSE),1,((1+$P$7/100)^(IF(OR($P$11="",ISNUMBER($P$11)=FALSE),AN66,IF(YEAR(NOW())+$P$11+10&lt;AN66,YEAR(NOW())+$P$11+10,AN66))-YEAR(NOW()))))*IF(OR($P$9="",ISNUMBER($P$9)=FALSE),1,((1+$P$9/100)^(IF(OR($P$11="",ISNUMBER($P$11)=FALSE),AN66,IF(YEAR(NOW())+$P$11+10&lt;AN66,YEAR(NOW())+$P$11+10,AN66))-YEAR(NOW()))))))</f>
        <v>37500</v>
      </c>
      <c r="AT66" s="251">
        <f ca="1">IF(Q66=0,0,Q66*AV66/100/IF(OR($P$7="",ISNUMBER($P$7)=FALSE),1,((1+$P$7/100)^(IF(OR($P$11="",ISNUMBER($P$11)=FALSE),AL66,IF(YEAR(NOW())+$P$11&lt;AL66,YEAR(NOW())+$P$11,AL66))-YEAR(NOW()))))*IF(OR($P$9="",ISNUMBER($P$9)=FALSE),1,((1+$P$9/100)^(IF(OR($P$11="",ISNUMBER($P$11)=FALSE),AL66,IF(YEAR(NOW())+$P$11&lt;AL66,YEAR(NOW())+$P$11,AL66))-YEAR(NOW())))))</f>
        <v>43314</v>
      </c>
      <c r="AU66" s="251">
        <f ca="1">IF(R66=0,0,R66*AV66/100/IF(OR($P$7="",ISNUMBER($P$7)=FALSE),1,((1+$P$7/100)^(IF(OR($P$11="",ISNUMBER($P$11)=FALSE),IF(AN66="",YEAR(NOW())+5,AN66),IF(YEAR(NOW())+$P$11+10&lt;IF(AN66="",YEAR(NOW())+5,AN66),YEAR(NOW())+$P$11+10,IF(AN66="",YEAR(NOW())+5,AN66)))-YEAR(NOW()))))*IF(OR($P$9="",ISNUMBER($P$9)=FALSE),1,((1+$P$9/100)^(IF(OR($P$11="",ISNUMBER($P$11)=FALSE),IF(AN66="",YEAR(NOW())+5,AN66),IF(YEAR(NOW())+$P$11+10&lt;IF(AN66="",YEAR(NOW())+5,AN66),YEAR(NOW())+$P$11+10,IF(AN66="",YEAR(NOW())+5,AN66)))-YEAR(NOW())))))</f>
        <v>23875</v>
      </c>
      <c r="AV66" s="78">
        <v>100</v>
      </c>
    </row>
    <row r="67" spans="1:48" x14ac:dyDescent="0.15">
      <c r="A67" s="112">
        <v>48</v>
      </c>
      <c r="B67" s="112" t="s">
        <v>1660</v>
      </c>
      <c r="C67" s="113" t="s">
        <v>1361</v>
      </c>
      <c r="D67" s="112" t="s">
        <v>206</v>
      </c>
      <c r="E67" s="119">
        <v>486</v>
      </c>
      <c r="F67" s="112" t="s">
        <v>966</v>
      </c>
      <c r="G67" s="112" t="s">
        <v>1661</v>
      </c>
      <c r="H67" s="112" t="s">
        <v>1661</v>
      </c>
      <c r="I67" s="116">
        <v>1</v>
      </c>
      <c r="J67" s="288">
        <v>56100</v>
      </c>
      <c r="K67" s="288">
        <v>5500</v>
      </c>
      <c r="L67" s="288"/>
      <c r="M67" s="288" t="s">
        <v>989</v>
      </c>
      <c r="N67" s="288" t="s">
        <v>989</v>
      </c>
      <c r="O67" s="288">
        <v>61600</v>
      </c>
      <c r="P67" s="288">
        <f t="shared" ca="1" si="0"/>
        <v>61600</v>
      </c>
      <c r="Q67" s="289">
        <v>43314</v>
      </c>
      <c r="R67" s="289">
        <v>23875</v>
      </c>
      <c r="S67" s="289">
        <v>67189</v>
      </c>
      <c r="T67" s="290">
        <f t="shared" ca="1" si="1"/>
        <v>67189</v>
      </c>
      <c r="U67" s="109"/>
      <c r="V67" s="109" t="s">
        <v>1366</v>
      </c>
      <c r="W67" s="109" t="s">
        <v>1369</v>
      </c>
      <c r="X67" s="108" t="s">
        <v>1367</v>
      </c>
      <c r="Y67" s="108" t="s">
        <v>1035</v>
      </c>
      <c r="Z67" s="287">
        <v>42400</v>
      </c>
      <c r="AA67" s="107">
        <f t="shared" ca="1" si="2"/>
        <v>46783</v>
      </c>
      <c r="AB67" s="108" t="s">
        <v>1670</v>
      </c>
      <c r="AC67" s="108" t="s">
        <v>1669</v>
      </c>
      <c r="AD67" s="108">
        <v>1949</v>
      </c>
      <c r="AE67" s="110">
        <v>1003.7</v>
      </c>
      <c r="AF67" s="110">
        <v>1003.7</v>
      </c>
      <c r="AG67" s="108" t="s">
        <v>1666</v>
      </c>
      <c r="AH67" s="110"/>
      <c r="AI67" s="109" t="s">
        <v>991</v>
      </c>
      <c r="AJ67" s="109"/>
      <c r="AK67" s="80">
        <v>46783</v>
      </c>
      <c r="AL67" s="78">
        <v>2028</v>
      </c>
      <c r="AM67" s="78">
        <v>2029</v>
      </c>
      <c r="AN67" s="78">
        <v>2063</v>
      </c>
      <c r="AO67" s="251">
        <f ca="1">IF(J67=0,0,J67*AV67/100/IF(OR($P$7="",ISNUMBER($P$7)=FALSE),1,((1+$P$7/100)^(IF(OR($P$11="",ISNUMBER($P$11)=FALSE),AL67,IF(YEAR(NOW())+$P$11&lt;AL67,YEAR(NOW())+$P$11,AL67))-YEAR(NOW()))))*IF(OR($P$9="",ISNUMBER($P$9)=FALSE),1,((1+$P$9/100)^(IF(OR($P$11="",ISNUMBER($P$11)=FALSE),AL67,IF(YEAR(NOW())+$P$11&lt;AL67,YEAR(NOW())+$P$11,AL67))-YEAR(NOW())))))</f>
        <v>56100</v>
      </c>
      <c r="AP67" s="251">
        <f ca="1">IF(K67=0,0,K67*AV67/100/IF(OR($P$7="",ISNUMBER($P$7)=FALSE),1,((1+$P$7/100)^(IF(OR($P$11="",ISNUMBER($P$11)=FALSE),AM67,IF(YEAR(NOW())+$P$11+1&lt;AM67,YEAR(NOW())+$P$11+1,AM67))-YEAR(NOW()))))*IF(OR($P$9="",ISNUMBER($P$9)=FALSE),1,((1+$P$9/100)^(IF(OR($P$11="",ISNUMBER($P$11)=FALSE),AM67,IF(YEAR(NOW())+$P$11+1&lt;AM67,YEAR(NOW())+$P$11+1,AM67))-YEAR(NOW())))))</f>
        <v>5500</v>
      </c>
      <c r="AQ67" s="251"/>
      <c r="AR67" s="251">
        <f ca="1">IF(M67="$0 (pad)",0,IF(M67=0,0,M67*AV67/100/IF(OR($P$7="",ISNUMBER($P$7)=FALSE),1,((1+$P$7/100)^(IF(OR($P$11="",ISNUMBER($P$11)=FALSE),AN67,IF(YEAR(NOW())+$P$11+10&lt;AN67,YEAR(NOW())+$P$11+10,AN67))-YEAR(NOW()))))*IF(OR($P$9="",ISNUMBER($P$9)=FALSE),1,((1+$P$9/100)^(IF(OR($P$11="",ISNUMBER($P$11)=FALSE),AN67,IF(YEAR(NOW())+$P$11+10&lt;AN67,YEAR(NOW())+$P$11+10,AN67))-YEAR(NOW()))))))</f>
        <v>0</v>
      </c>
      <c r="AS67" s="251">
        <f ca="1">IF(N67="$0 (pad)",0,IF(N67=0,0,N67*AV67/100/IF(OR($P$7="",ISNUMBER($P$7)=FALSE),1,((1+$P$7/100)^(IF(OR($P$11="",ISNUMBER($P$11)=FALSE),AN67,IF(YEAR(NOW())+$P$11+10&lt;AN67,YEAR(NOW())+$P$11+10,AN67))-YEAR(NOW()))))*IF(OR($P$9="",ISNUMBER($P$9)=FALSE),1,((1+$P$9/100)^(IF(OR($P$11="",ISNUMBER($P$11)=FALSE),AN67,IF(YEAR(NOW())+$P$11+10&lt;AN67,YEAR(NOW())+$P$11+10,AN67))-YEAR(NOW()))))))</f>
        <v>0</v>
      </c>
      <c r="AT67" s="251">
        <f ca="1">IF(Q67=0,0,Q67*AV67/100/IF(OR($P$7="",ISNUMBER($P$7)=FALSE),1,((1+$P$7/100)^(IF(OR($P$11="",ISNUMBER($P$11)=FALSE),AL67,IF(YEAR(NOW())+$P$11&lt;AL67,YEAR(NOW())+$P$11,AL67))-YEAR(NOW()))))*IF(OR($P$9="",ISNUMBER($P$9)=FALSE),1,((1+$P$9/100)^(IF(OR($P$11="",ISNUMBER($P$11)=FALSE),AL67,IF(YEAR(NOW())+$P$11&lt;AL67,YEAR(NOW())+$P$11,AL67))-YEAR(NOW())))))</f>
        <v>43314</v>
      </c>
      <c r="AU67" s="251">
        <f ca="1">IF(R67=0,0,R67*AV67/100/IF(OR($P$7="",ISNUMBER($P$7)=FALSE),1,((1+$P$7/100)^(IF(OR($P$11="",ISNUMBER($P$11)=FALSE),IF(AN67="",YEAR(NOW())+5,AN67),IF(YEAR(NOW())+$P$11+10&lt;IF(AN67="",YEAR(NOW())+5,AN67),YEAR(NOW())+$P$11+10,IF(AN67="",YEAR(NOW())+5,AN67)))-YEAR(NOW()))))*IF(OR($P$9="",ISNUMBER($P$9)=FALSE),1,((1+$P$9/100)^(IF(OR($P$11="",ISNUMBER($P$11)=FALSE),IF(AN67="",YEAR(NOW())+5,AN67),IF(YEAR(NOW())+$P$11+10&lt;IF(AN67="",YEAR(NOW())+5,AN67),YEAR(NOW())+$P$11+10,IF(AN67="",YEAR(NOW())+5,AN67)))-YEAR(NOW())))))</f>
        <v>23875</v>
      </c>
      <c r="AV67" s="78">
        <v>100</v>
      </c>
    </row>
    <row r="68" spans="1:48" x14ac:dyDescent="0.15">
      <c r="A68" s="112">
        <v>49</v>
      </c>
      <c r="B68" s="112" t="s">
        <v>1660</v>
      </c>
      <c r="C68" s="113" t="s">
        <v>1361</v>
      </c>
      <c r="D68" s="112" t="s">
        <v>207</v>
      </c>
      <c r="E68" s="119">
        <v>451819</v>
      </c>
      <c r="F68" s="112" t="s">
        <v>966</v>
      </c>
      <c r="G68" s="112" t="s">
        <v>1391</v>
      </c>
      <c r="H68" s="112" t="s">
        <v>1391</v>
      </c>
      <c r="I68" s="116">
        <v>1</v>
      </c>
      <c r="J68" s="288">
        <v>0</v>
      </c>
      <c r="K68" s="288">
        <v>0</v>
      </c>
      <c r="L68" s="288"/>
      <c r="M68" s="288" t="s">
        <v>989</v>
      </c>
      <c r="N68" s="288" t="s">
        <v>989</v>
      </c>
      <c r="O68" s="288">
        <v>0</v>
      </c>
      <c r="P68" s="288">
        <f t="shared" ca="1" si="0"/>
        <v>0</v>
      </c>
      <c r="Q68" s="289">
        <v>0</v>
      </c>
      <c r="R68" s="289">
        <v>2387.5</v>
      </c>
      <c r="S68" s="289">
        <v>2387.5</v>
      </c>
      <c r="T68" s="290">
        <f t="shared" ca="1" si="1"/>
        <v>2387.5</v>
      </c>
      <c r="U68" s="109"/>
      <c r="V68" s="109" t="s">
        <v>1366</v>
      </c>
      <c r="W68" s="109" t="s">
        <v>1369</v>
      </c>
      <c r="X68" s="108" t="s">
        <v>1367</v>
      </c>
      <c r="Y68" s="108" t="s">
        <v>1035</v>
      </c>
      <c r="Z68" s="287"/>
      <c r="AA68" s="107" t="str">
        <f t="shared" ca="1" si="2"/>
        <v>Complete</v>
      </c>
      <c r="AB68" s="108"/>
      <c r="AC68" s="108" t="s">
        <v>1669</v>
      </c>
      <c r="AD68" s="108">
        <v>2013</v>
      </c>
      <c r="AE68" s="110">
        <v>155</v>
      </c>
      <c r="AF68" s="110">
        <v>155</v>
      </c>
      <c r="AG68" s="108" t="s">
        <v>1664</v>
      </c>
      <c r="AH68" s="110"/>
      <c r="AI68" s="109" t="s">
        <v>991</v>
      </c>
      <c r="AJ68" s="109"/>
      <c r="AK68" s="78" t="s">
        <v>990</v>
      </c>
      <c r="AN68" s="78">
        <v>2063</v>
      </c>
      <c r="AO68" s="251">
        <f ca="1">IF(J68=0,0,J68*AV68/100/IF(OR($P$7="",ISNUMBER($P$7)=FALSE),1,((1+$P$7/100)^(IF(OR($P$11="",ISNUMBER($P$11)=FALSE),AL68,IF(YEAR(NOW())+$P$11&lt;AL68,YEAR(NOW())+$P$11,AL68))-YEAR(NOW()))))*IF(OR($P$9="",ISNUMBER($P$9)=FALSE),1,((1+$P$9/100)^(IF(OR($P$11="",ISNUMBER($P$11)=FALSE),AL68,IF(YEAR(NOW())+$P$11&lt;AL68,YEAR(NOW())+$P$11,AL68))-YEAR(NOW())))))</f>
        <v>0</v>
      </c>
      <c r="AP68" s="251">
        <f ca="1">IF(K68=0,0,K68*AV68/100/IF(OR($P$7="",ISNUMBER($P$7)=FALSE),1,((1+$P$7/100)^(IF(OR($P$11="",ISNUMBER($P$11)=FALSE),AM68,IF(YEAR(NOW())+$P$11+1&lt;AM68,YEAR(NOW())+$P$11+1,AM68))-YEAR(NOW()))))*IF(OR($P$9="",ISNUMBER($P$9)=FALSE),1,((1+$P$9/100)^(IF(OR($P$11="",ISNUMBER($P$11)=FALSE),AM68,IF(YEAR(NOW())+$P$11+1&lt;AM68,YEAR(NOW())+$P$11+1,AM68))-YEAR(NOW())))))</f>
        <v>0</v>
      </c>
      <c r="AQ68" s="251"/>
      <c r="AR68" s="251">
        <f ca="1">IF(M68="$0 (pad)",0,IF(M68=0,0,M68*AV68/100/IF(OR($P$7="",ISNUMBER($P$7)=FALSE),1,((1+$P$7/100)^(IF(OR($P$11="",ISNUMBER($P$11)=FALSE),AN68,IF(YEAR(NOW())+$P$11+10&lt;AN68,YEAR(NOW())+$P$11+10,AN68))-YEAR(NOW()))))*IF(OR($P$9="",ISNUMBER($P$9)=FALSE),1,((1+$P$9/100)^(IF(OR($P$11="",ISNUMBER($P$11)=FALSE),AN68,IF(YEAR(NOW())+$P$11+10&lt;AN68,YEAR(NOW())+$P$11+10,AN68))-YEAR(NOW()))))))</f>
        <v>0</v>
      </c>
      <c r="AS68" s="251">
        <f ca="1">IF(N68="$0 (pad)",0,IF(N68=0,0,N68*AV68/100/IF(OR($P$7="",ISNUMBER($P$7)=FALSE),1,((1+$P$7/100)^(IF(OR($P$11="",ISNUMBER($P$11)=FALSE),AN68,IF(YEAR(NOW())+$P$11+10&lt;AN68,YEAR(NOW())+$P$11+10,AN68))-YEAR(NOW()))))*IF(OR($P$9="",ISNUMBER($P$9)=FALSE),1,((1+$P$9/100)^(IF(OR($P$11="",ISNUMBER($P$11)=FALSE),AN68,IF(YEAR(NOW())+$P$11+10&lt;AN68,YEAR(NOW())+$P$11+10,AN68))-YEAR(NOW()))))))</f>
        <v>0</v>
      </c>
      <c r="AT68" s="251">
        <f ca="1">IF(Q68=0,0,Q68*AV68/100/IF(OR($P$7="",ISNUMBER($P$7)=FALSE),1,((1+$P$7/100)^(IF(OR($P$11="",ISNUMBER($P$11)=FALSE),AL68,IF(YEAR(NOW())+$P$11&lt;AL68,YEAR(NOW())+$P$11,AL68))-YEAR(NOW()))))*IF(OR($P$9="",ISNUMBER($P$9)=FALSE),1,((1+$P$9/100)^(IF(OR($P$11="",ISNUMBER($P$11)=FALSE),AL68,IF(YEAR(NOW())+$P$11&lt;AL68,YEAR(NOW())+$P$11,AL68))-YEAR(NOW())))))</f>
        <v>0</v>
      </c>
      <c r="AU68" s="251">
        <f ca="1">IF(R68=0,0,R68*AV68/100/IF(OR($P$7="",ISNUMBER($P$7)=FALSE),1,((1+$P$7/100)^(IF(OR($P$11="",ISNUMBER($P$11)=FALSE),IF(AN68="",YEAR(NOW())+5,AN68),IF(YEAR(NOW())+$P$11+10&lt;IF(AN68="",YEAR(NOW())+5,AN68),YEAR(NOW())+$P$11+10,IF(AN68="",YEAR(NOW())+5,AN68)))-YEAR(NOW()))))*IF(OR($P$9="",ISNUMBER($P$9)=FALSE),1,((1+$P$9/100)^(IF(OR($P$11="",ISNUMBER($P$11)=FALSE),IF(AN68="",YEAR(NOW())+5,AN68),IF(YEAR(NOW())+$P$11+10&lt;IF(AN68="",YEAR(NOW())+5,AN68),YEAR(NOW())+$P$11+10,IF(AN68="",YEAR(NOW())+5,AN68)))-YEAR(NOW())))))</f>
        <v>2387.5</v>
      </c>
      <c r="AV68" s="78">
        <v>100</v>
      </c>
    </row>
    <row r="69" spans="1:48" x14ac:dyDescent="0.15">
      <c r="A69" s="112">
        <v>50</v>
      </c>
      <c r="B69" s="112" t="s">
        <v>1660</v>
      </c>
      <c r="C69" s="113" t="s">
        <v>1361</v>
      </c>
      <c r="D69" s="112" t="s">
        <v>208</v>
      </c>
      <c r="E69" s="119">
        <v>390</v>
      </c>
      <c r="F69" s="112" t="s">
        <v>966</v>
      </c>
      <c r="G69" s="112" t="s">
        <v>1661</v>
      </c>
      <c r="H69" s="112" t="s">
        <v>1661</v>
      </c>
      <c r="I69" s="116">
        <v>1</v>
      </c>
      <c r="J69" s="288">
        <v>48700</v>
      </c>
      <c r="K69" s="288">
        <v>20500</v>
      </c>
      <c r="L69" s="288"/>
      <c r="M69" s="288">
        <v>0</v>
      </c>
      <c r="N69" s="288">
        <v>37500</v>
      </c>
      <c r="O69" s="288">
        <v>106700</v>
      </c>
      <c r="P69" s="288">
        <f t="shared" ca="1" si="0"/>
        <v>106700</v>
      </c>
      <c r="Q69" s="289">
        <v>43314</v>
      </c>
      <c r="R69" s="289">
        <v>23875</v>
      </c>
      <c r="S69" s="289">
        <v>67189</v>
      </c>
      <c r="T69" s="290">
        <f t="shared" ca="1" si="1"/>
        <v>67189</v>
      </c>
      <c r="U69" s="109"/>
      <c r="V69" s="109" t="s">
        <v>1366</v>
      </c>
      <c r="W69" s="109" t="s">
        <v>1369</v>
      </c>
      <c r="X69" s="108" t="s">
        <v>1367</v>
      </c>
      <c r="Y69" s="108" t="s">
        <v>1040</v>
      </c>
      <c r="Z69" s="287">
        <v>40543</v>
      </c>
      <c r="AA69" s="107">
        <f t="shared" ca="1" si="2"/>
        <v>46752</v>
      </c>
      <c r="AB69" s="108" t="s">
        <v>1670</v>
      </c>
      <c r="AC69" s="108" t="s">
        <v>1669</v>
      </c>
      <c r="AD69" s="108">
        <v>1949</v>
      </c>
      <c r="AE69" s="110">
        <v>1004.9</v>
      </c>
      <c r="AF69" s="110">
        <v>1004.9</v>
      </c>
      <c r="AG69" s="108" t="s">
        <v>1666</v>
      </c>
      <c r="AH69" s="110"/>
      <c r="AI69" s="109" t="s">
        <v>991</v>
      </c>
      <c r="AJ69" s="109"/>
      <c r="AK69" s="80">
        <v>46752</v>
      </c>
      <c r="AL69" s="78">
        <v>2027</v>
      </c>
      <c r="AM69" s="78">
        <v>2028</v>
      </c>
      <c r="AN69" s="78">
        <v>2037</v>
      </c>
      <c r="AO69" s="251">
        <f ca="1">IF(J69=0,0,J69*AV69/100/IF(OR($P$7="",ISNUMBER($P$7)=FALSE),1,((1+$P$7/100)^(IF(OR($P$11="",ISNUMBER($P$11)=FALSE),AL69,IF(YEAR(NOW())+$P$11&lt;AL69,YEAR(NOW())+$P$11,AL69))-YEAR(NOW()))))*IF(OR($P$9="",ISNUMBER($P$9)=FALSE),1,((1+$P$9/100)^(IF(OR($P$11="",ISNUMBER($P$11)=FALSE),AL69,IF(YEAR(NOW())+$P$11&lt;AL69,YEAR(NOW())+$P$11,AL69))-YEAR(NOW())))))</f>
        <v>48700</v>
      </c>
      <c r="AP69" s="251">
        <f ca="1">IF(K69=0,0,K69*AV69/100/IF(OR($P$7="",ISNUMBER($P$7)=FALSE),1,((1+$P$7/100)^(IF(OR($P$11="",ISNUMBER($P$11)=FALSE),AM69,IF(YEAR(NOW())+$P$11+1&lt;AM69,YEAR(NOW())+$P$11+1,AM69))-YEAR(NOW()))))*IF(OR($P$9="",ISNUMBER($P$9)=FALSE),1,((1+$P$9/100)^(IF(OR($P$11="",ISNUMBER($P$11)=FALSE),AM69,IF(YEAR(NOW())+$P$11+1&lt;AM69,YEAR(NOW())+$P$11+1,AM69))-YEAR(NOW())))))</f>
        <v>20500</v>
      </c>
      <c r="AQ69" s="251"/>
      <c r="AR69" s="251">
        <f ca="1">IF(M69="$0 (pad)",0,IF(M69=0,0,M69*AV69/100/IF(OR($P$7="",ISNUMBER($P$7)=FALSE),1,((1+$P$7/100)^(IF(OR($P$11="",ISNUMBER($P$11)=FALSE),AN69,IF(YEAR(NOW())+$P$11+10&lt;AN69,YEAR(NOW())+$P$11+10,AN69))-YEAR(NOW()))))*IF(OR($P$9="",ISNUMBER($P$9)=FALSE),1,((1+$P$9/100)^(IF(OR($P$11="",ISNUMBER($P$11)=FALSE),AN69,IF(YEAR(NOW())+$P$11+10&lt;AN69,YEAR(NOW())+$P$11+10,AN69))-YEAR(NOW()))))))</f>
        <v>0</v>
      </c>
      <c r="AS69" s="251">
        <f ca="1">IF(N69="$0 (pad)",0,IF(N69=0,0,N69*AV69/100/IF(OR($P$7="",ISNUMBER($P$7)=FALSE),1,((1+$P$7/100)^(IF(OR($P$11="",ISNUMBER($P$11)=FALSE),AN69,IF(YEAR(NOW())+$P$11+10&lt;AN69,YEAR(NOW())+$P$11+10,AN69))-YEAR(NOW()))))*IF(OR($P$9="",ISNUMBER($P$9)=FALSE),1,((1+$P$9/100)^(IF(OR($P$11="",ISNUMBER($P$11)=FALSE),AN69,IF(YEAR(NOW())+$P$11+10&lt;AN69,YEAR(NOW())+$P$11+10,AN69))-YEAR(NOW()))))))</f>
        <v>37500</v>
      </c>
      <c r="AT69" s="251">
        <f ca="1">IF(Q69=0,0,Q69*AV69/100/IF(OR($P$7="",ISNUMBER($P$7)=FALSE),1,((1+$P$7/100)^(IF(OR($P$11="",ISNUMBER($P$11)=FALSE),AL69,IF(YEAR(NOW())+$P$11&lt;AL69,YEAR(NOW())+$P$11,AL69))-YEAR(NOW()))))*IF(OR($P$9="",ISNUMBER($P$9)=FALSE),1,((1+$P$9/100)^(IF(OR($P$11="",ISNUMBER($P$11)=FALSE),AL69,IF(YEAR(NOW())+$P$11&lt;AL69,YEAR(NOW())+$P$11,AL69))-YEAR(NOW())))))</f>
        <v>43314</v>
      </c>
      <c r="AU69" s="251">
        <f ca="1">IF(R69=0,0,R69*AV69/100/IF(OR($P$7="",ISNUMBER($P$7)=FALSE),1,((1+$P$7/100)^(IF(OR($P$11="",ISNUMBER($P$11)=FALSE),IF(AN69="",YEAR(NOW())+5,AN69),IF(YEAR(NOW())+$P$11+10&lt;IF(AN69="",YEAR(NOW())+5,AN69),YEAR(NOW())+$P$11+10,IF(AN69="",YEAR(NOW())+5,AN69)))-YEAR(NOW()))))*IF(OR($P$9="",ISNUMBER($P$9)=FALSE),1,((1+$P$9/100)^(IF(OR($P$11="",ISNUMBER($P$11)=FALSE),IF(AN69="",YEAR(NOW())+5,AN69),IF(YEAR(NOW())+$P$11+10&lt;IF(AN69="",YEAR(NOW())+5,AN69),YEAR(NOW())+$P$11+10,IF(AN69="",YEAR(NOW())+5,AN69)))-YEAR(NOW())))))</f>
        <v>23875</v>
      </c>
      <c r="AV69" s="78">
        <v>100</v>
      </c>
    </row>
    <row r="70" spans="1:48" x14ac:dyDescent="0.15">
      <c r="A70" s="112">
        <v>51</v>
      </c>
      <c r="B70" s="112" t="s">
        <v>1660</v>
      </c>
      <c r="C70" s="113" t="s">
        <v>1361</v>
      </c>
      <c r="D70" s="112" t="s">
        <v>209</v>
      </c>
      <c r="E70" s="119">
        <v>457072</v>
      </c>
      <c r="F70" s="112" t="s">
        <v>966</v>
      </c>
      <c r="G70" s="112" t="s">
        <v>1662</v>
      </c>
      <c r="H70" s="112" t="s">
        <v>1662</v>
      </c>
      <c r="I70" s="116">
        <v>1</v>
      </c>
      <c r="J70" s="288">
        <v>33600</v>
      </c>
      <c r="K70" s="288">
        <v>20500</v>
      </c>
      <c r="L70" s="288"/>
      <c r="M70" s="288">
        <v>0</v>
      </c>
      <c r="N70" s="288">
        <v>30800</v>
      </c>
      <c r="O70" s="288">
        <v>84900</v>
      </c>
      <c r="P70" s="288">
        <f t="shared" ca="1" si="0"/>
        <v>84900</v>
      </c>
      <c r="Q70" s="289">
        <v>43314</v>
      </c>
      <c r="R70" s="289">
        <v>23875</v>
      </c>
      <c r="S70" s="289">
        <v>67189</v>
      </c>
      <c r="T70" s="290">
        <f t="shared" ca="1" si="1"/>
        <v>67189</v>
      </c>
      <c r="U70" s="109"/>
      <c r="V70" s="109" t="s">
        <v>1366</v>
      </c>
      <c r="W70" s="109" t="s">
        <v>1369</v>
      </c>
      <c r="X70" s="108" t="s">
        <v>1367</v>
      </c>
      <c r="Y70" s="108" t="s">
        <v>1041</v>
      </c>
      <c r="Z70" s="287">
        <v>54054</v>
      </c>
      <c r="AA70" s="107">
        <f t="shared" ca="1" si="2"/>
        <v>58437</v>
      </c>
      <c r="AB70" s="108" t="s">
        <v>1670</v>
      </c>
      <c r="AC70" s="108" t="s">
        <v>1669</v>
      </c>
      <c r="AD70" s="108">
        <v>2013</v>
      </c>
      <c r="AE70" s="110">
        <v>1321</v>
      </c>
      <c r="AF70" s="110">
        <v>681.86</v>
      </c>
      <c r="AG70" s="108" t="s">
        <v>1666</v>
      </c>
      <c r="AH70" s="110">
        <v>3</v>
      </c>
      <c r="AI70" s="109" t="s">
        <v>991</v>
      </c>
      <c r="AJ70" s="109"/>
      <c r="AK70" s="80">
        <v>58437</v>
      </c>
      <c r="AL70" s="78">
        <v>2059</v>
      </c>
      <c r="AM70" s="78">
        <v>2060</v>
      </c>
      <c r="AN70" s="78">
        <v>2069</v>
      </c>
      <c r="AO70" s="251">
        <f ca="1">IF(J70=0,0,J70*AV70/100/IF(OR($P$7="",ISNUMBER($P$7)=FALSE),1,((1+$P$7/100)^(IF(OR($P$11="",ISNUMBER($P$11)=FALSE),AL70,IF(YEAR(NOW())+$P$11&lt;AL70,YEAR(NOW())+$P$11,AL70))-YEAR(NOW()))))*IF(OR($P$9="",ISNUMBER($P$9)=FALSE),1,((1+$P$9/100)^(IF(OR($P$11="",ISNUMBER($P$11)=FALSE),AL70,IF(YEAR(NOW())+$P$11&lt;AL70,YEAR(NOW())+$P$11,AL70))-YEAR(NOW())))))</f>
        <v>33600</v>
      </c>
      <c r="AP70" s="251">
        <f ca="1">IF(K70=0,0,K70*AV70/100/IF(OR($P$7="",ISNUMBER($P$7)=FALSE),1,((1+$P$7/100)^(IF(OR($P$11="",ISNUMBER($P$11)=FALSE),AM70,IF(YEAR(NOW())+$P$11+1&lt;AM70,YEAR(NOW())+$P$11+1,AM70))-YEAR(NOW()))))*IF(OR($P$9="",ISNUMBER($P$9)=FALSE),1,((1+$P$9/100)^(IF(OR($P$11="",ISNUMBER($P$11)=FALSE),AM70,IF(YEAR(NOW())+$P$11+1&lt;AM70,YEAR(NOW())+$P$11+1,AM70))-YEAR(NOW())))))</f>
        <v>20500</v>
      </c>
      <c r="AQ70" s="251"/>
      <c r="AR70" s="251">
        <f ca="1">IF(M70="$0 (pad)",0,IF(M70=0,0,M70*AV70/100/IF(OR($P$7="",ISNUMBER($P$7)=FALSE),1,((1+$P$7/100)^(IF(OR($P$11="",ISNUMBER($P$11)=FALSE),AN70,IF(YEAR(NOW())+$P$11+10&lt;AN70,YEAR(NOW())+$P$11+10,AN70))-YEAR(NOW()))))*IF(OR($P$9="",ISNUMBER($P$9)=FALSE),1,((1+$P$9/100)^(IF(OR($P$11="",ISNUMBER($P$11)=FALSE),AN70,IF(YEAR(NOW())+$P$11+10&lt;AN70,YEAR(NOW())+$P$11+10,AN70))-YEAR(NOW()))))))</f>
        <v>0</v>
      </c>
      <c r="AS70" s="251">
        <f ca="1">IF(N70="$0 (pad)",0,IF(N70=0,0,N70*AV70/100/IF(OR($P$7="",ISNUMBER($P$7)=FALSE),1,((1+$P$7/100)^(IF(OR($P$11="",ISNUMBER($P$11)=FALSE),AN70,IF(YEAR(NOW())+$P$11+10&lt;AN70,YEAR(NOW())+$P$11+10,AN70))-YEAR(NOW()))))*IF(OR($P$9="",ISNUMBER($P$9)=FALSE),1,((1+$P$9/100)^(IF(OR($P$11="",ISNUMBER($P$11)=FALSE),AN70,IF(YEAR(NOW())+$P$11+10&lt;AN70,YEAR(NOW())+$P$11+10,AN70))-YEAR(NOW()))))))</f>
        <v>30800</v>
      </c>
      <c r="AT70" s="251">
        <f ca="1">IF(Q70=0,0,Q70*AV70/100/IF(OR($P$7="",ISNUMBER($P$7)=FALSE),1,((1+$P$7/100)^(IF(OR($P$11="",ISNUMBER($P$11)=FALSE),AL70,IF(YEAR(NOW())+$P$11&lt;AL70,YEAR(NOW())+$P$11,AL70))-YEAR(NOW()))))*IF(OR($P$9="",ISNUMBER($P$9)=FALSE),1,((1+$P$9/100)^(IF(OR($P$11="",ISNUMBER($P$11)=FALSE),AL70,IF(YEAR(NOW())+$P$11&lt;AL70,YEAR(NOW())+$P$11,AL70))-YEAR(NOW())))))</f>
        <v>43314</v>
      </c>
      <c r="AU70" s="251">
        <f ca="1">IF(R70=0,0,R70*AV70/100/IF(OR($P$7="",ISNUMBER($P$7)=FALSE),1,((1+$P$7/100)^(IF(OR($P$11="",ISNUMBER($P$11)=FALSE),IF(AN70="",YEAR(NOW())+5,AN70),IF(YEAR(NOW())+$P$11+10&lt;IF(AN70="",YEAR(NOW())+5,AN70),YEAR(NOW())+$P$11+10,IF(AN70="",YEAR(NOW())+5,AN70)))-YEAR(NOW()))))*IF(OR($P$9="",ISNUMBER($P$9)=FALSE),1,((1+$P$9/100)^(IF(OR($P$11="",ISNUMBER($P$11)=FALSE),IF(AN70="",YEAR(NOW())+5,AN70),IF(YEAR(NOW())+$P$11+10&lt;IF(AN70="",YEAR(NOW())+5,AN70),YEAR(NOW())+$P$11+10,IF(AN70="",YEAR(NOW())+5,AN70)))-YEAR(NOW())))))</f>
        <v>23875</v>
      </c>
      <c r="AV70" s="78">
        <v>100</v>
      </c>
    </row>
    <row r="71" spans="1:48" x14ac:dyDescent="0.15">
      <c r="A71" s="112">
        <v>52</v>
      </c>
      <c r="B71" s="112" t="s">
        <v>1660</v>
      </c>
      <c r="C71" s="113" t="s">
        <v>1361</v>
      </c>
      <c r="D71" s="112" t="s">
        <v>210</v>
      </c>
      <c r="E71" s="119">
        <v>457073</v>
      </c>
      <c r="F71" s="112" t="s">
        <v>966</v>
      </c>
      <c r="G71" s="112" t="s">
        <v>1662</v>
      </c>
      <c r="H71" s="112" t="s">
        <v>1662</v>
      </c>
      <c r="I71" s="116">
        <v>1</v>
      </c>
      <c r="J71" s="288">
        <v>35200</v>
      </c>
      <c r="K71" s="288">
        <v>5500</v>
      </c>
      <c r="L71" s="288"/>
      <c r="M71" s="288" t="s">
        <v>989</v>
      </c>
      <c r="N71" s="288" t="s">
        <v>989</v>
      </c>
      <c r="O71" s="288">
        <v>40700</v>
      </c>
      <c r="P71" s="288">
        <f t="shared" ca="1" si="0"/>
        <v>40700</v>
      </c>
      <c r="Q71" s="289">
        <v>43314</v>
      </c>
      <c r="R71" s="289">
        <v>2387.5</v>
      </c>
      <c r="S71" s="289">
        <v>45701.5</v>
      </c>
      <c r="T71" s="290">
        <f t="shared" ca="1" si="1"/>
        <v>45701.5</v>
      </c>
      <c r="U71" s="109"/>
      <c r="V71" s="109" t="s">
        <v>1366</v>
      </c>
      <c r="W71" s="109" t="s">
        <v>1369</v>
      </c>
      <c r="X71" s="108" t="s">
        <v>1367</v>
      </c>
      <c r="Y71" s="108" t="s">
        <v>1041</v>
      </c>
      <c r="Z71" s="287">
        <v>46194</v>
      </c>
      <c r="AA71" s="107">
        <f t="shared" ca="1" si="2"/>
        <v>50577</v>
      </c>
      <c r="AB71" s="108" t="s">
        <v>1670</v>
      </c>
      <c r="AC71" s="108" t="s">
        <v>1669</v>
      </c>
      <c r="AD71" s="108">
        <v>2013</v>
      </c>
      <c r="AE71" s="110">
        <v>1322</v>
      </c>
      <c r="AF71" s="110">
        <v>682.11</v>
      </c>
      <c r="AG71" s="108" t="s">
        <v>1666</v>
      </c>
      <c r="AH71" s="110">
        <v>2.1</v>
      </c>
      <c r="AI71" s="109" t="s">
        <v>991</v>
      </c>
      <c r="AJ71" s="109"/>
      <c r="AK71" s="80">
        <v>50577</v>
      </c>
      <c r="AL71" s="78">
        <v>2038</v>
      </c>
      <c r="AM71" s="78">
        <v>2039</v>
      </c>
      <c r="AN71" s="78">
        <v>2069</v>
      </c>
      <c r="AO71" s="251">
        <f ca="1">IF(J71=0,0,J71*AV71/100/IF(OR($P$7="",ISNUMBER($P$7)=FALSE),1,((1+$P$7/100)^(IF(OR($P$11="",ISNUMBER($P$11)=FALSE),AL71,IF(YEAR(NOW())+$P$11&lt;AL71,YEAR(NOW())+$P$11,AL71))-YEAR(NOW()))))*IF(OR($P$9="",ISNUMBER($P$9)=FALSE),1,((1+$P$9/100)^(IF(OR($P$11="",ISNUMBER($P$11)=FALSE),AL71,IF(YEAR(NOW())+$P$11&lt;AL71,YEAR(NOW())+$P$11,AL71))-YEAR(NOW())))))</f>
        <v>35200</v>
      </c>
      <c r="AP71" s="251">
        <f ca="1">IF(K71=0,0,K71*AV71/100/IF(OR($P$7="",ISNUMBER($P$7)=FALSE),1,((1+$P$7/100)^(IF(OR($P$11="",ISNUMBER($P$11)=FALSE),AM71,IF(YEAR(NOW())+$P$11+1&lt;AM71,YEAR(NOW())+$P$11+1,AM71))-YEAR(NOW()))))*IF(OR($P$9="",ISNUMBER($P$9)=FALSE),1,((1+$P$9/100)^(IF(OR($P$11="",ISNUMBER($P$11)=FALSE),AM71,IF(YEAR(NOW())+$P$11+1&lt;AM71,YEAR(NOW())+$P$11+1,AM71))-YEAR(NOW())))))</f>
        <v>5500</v>
      </c>
      <c r="AQ71" s="251"/>
      <c r="AR71" s="251">
        <f ca="1">IF(M71="$0 (pad)",0,IF(M71=0,0,M71*AV71/100/IF(OR($P$7="",ISNUMBER($P$7)=FALSE),1,((1+$P$7/100)^(IF(OR($P$11="",ISNUMBER($P$11)=FALSE),AN71,IF(YEAR(NOW())+$P$11+10&lt;AN71,YEAR(NOW())+$P$11+10,AN71))-YEAR(NOW()))))*IF(OR($P$9="",ISNUMBER($P$9)=FALSE),1,((1+$P$9/100)^(IF(OR($P$11="",ISNUMBER($P$11)=FALSE),AN71,IF(YEAR(NOW())+$P$11+10&lt;AN71,YEAR(NOW())+$P$11+10,AN71))-YEAR(NOW()))))))</f>
        <v>0</v>
      </c>
      <c r="AS71" s="251">
        <f ca="1">IF(N71="$0 (pad)",0,IF(N71=0,0,N71*AV71/100/IF(OR($P$7="",ISNUMBER($P$7)=FALSE),1,((1+$P$7/100)^(IF(OR($P$11="",ISNUMBER($P$11)=FALSE),AN71,IF(YEAR(NOW())+$P$11+10&lt;AN71,YEAR(NOW())+$P$11+10,AN71))-YEAR(NOW()))))*IF(OR($P$9="",ISNUMBER($P$9)=FALSE),1,((1+$P$9/100)^(IF(OR($P$11="",ISNUMBER($P$11)=FALSE),AN71,IF(YEAR(NOW())+$P$11+10&lt;AN71,YEAR(NOW())+$P$11+10,AN71))-YEAR(NOW()))))))</f>
        <v>0</v>
      </c>
      <c r="AT71" s="251">
        <f ca="1">IF(Q71=0,0,Q71*AV71/100/IF(OR($P$7="",ISNUMBER($P$7)=FALSE),1,((1+$P$7/100)^(IF(OR($P$11="",ISNUMBER($P$11)=FALSE),AL71,IF(YEAR(NOW())+$P$11&lt;AL71,YEAR(NOW())+$P$11,AL71))-YEAR(NOW()))))*IF(OR($P$9="",ISNUMBER($P$9)=FALSE),1,((1+$P$9/100)^(IF(OR($P$11="",ISNUMBER($P$11)=FALSE),AL71,IF(YEAR(NOW())+$P$11&lt;AL71,YEAR(NOW())+$P$11,AL71))-YEAR(NOW())))))</f>
        <v>43314</v>
      </c>
      <c r="AU71" s="251">
        <f ca="1">IF(R71=0,0,R71*AV71/100/IF(OR($P$7="",ISNUMBER($P$7)=FALSE),1,((1+$P$7/100)^(IF(OR($P$11="",ISNUMBER($P$11)=FALSE),IF(AN71="",YEAR(NOW())+5,AN71),IF(YEAR(NOW())+$P$11+10&lt;IF(AN71="",YEAR(NOW())+5,AN71),YEAR(NOW())+$P$11+10,IF(AN71="",YEAR(NOW())+5,AN71)))-YEAR(NOW()))))*IF(OR($P$9="",ISNUMBER($P$9)=FALSE),1,((1+$P$9/100)^(IF(OR($P$11="",ISNUMBER($P$11)=FALSE),IF(AN71="",YEAR(NOW())+5,AN71),IF(YEAR(NOW())+$P$11+10&lt;IF(AN71="",YEAR(NOW())+5,AN71),YEAR(NOW())+$P$11+10,IF(AN71="",YEAR(NOW())+5,AN71)))-YEAR(NOW())))))</f>
        <v>2387.5</v>
      </c>
      <c r="AV71" s="78">
        <v>100</v>
      </c>
    </row>
    <row r="72" spans="1:48" x14ac:dyDescent="0.15">
      <c r="A72" s="112">
        <v>53</v>
      </c>
      <c r="B72" s="112" t="s">
        <v>1660</v>
      </c>
      <c r="C72" s="113" t="s">
        <v>1361</v>
      </c>
      <c r="D72" s="112" t="s">
        <v>211</v>
      </c>
      <c r="E72" s="119">
        <v>434078</v>
      </c>
      <c r="F72" s="112" t="s">
        <v>966</v>
      </c>
      <c r="G72" s="112" t="s">
        <v>1661</v>
      </c>
      <c r="H72" s="112" t="s">
        <v>1661</v>
      </c>
      <c r="I72" s="116">
        <v>1</v>
      </c>
      <c r="J72" s="288">
        <v>10100</v>
      </c>
      <c r="K72" s="288">
        <v>5500</v>
      </c>
      <c r="L72" s="288"/>
      <c r="M72" s="288" t="s">
        <v>989</v>
      </c>
      <c r="N72" s="288" t="s">
        <v>989</v>
      </c>
      <c r="O72" s="288">
        <v>15600</v>
      </c>
      <c r="P72" s="288">
        <f t="shared" ca="1" si="0"/>
        <v>15600</v>
      </c>
      <c r="Q72" s="289">
        <v>43314</v>
      </c>
      <c r="R72" s="289">
        <v>2387.5</v>
      </c>
      <c r="S72" s="289">
        <v>45701.5</v>
      </c>
      <c r="T72" s="290">
        <f t="shared" ca="1" si="1"/>
        <v>45701.5</v>
      </c>
      <c r="U72" s="109"/>
      <c r="V72" s="109" t="s">
        <v>1366</v>
      </c>
      <c r="W72" s="109" t="s">
        <v>1369</v>
      </c>
      <c r="X72" s="108" t="s">
        <v>1367</v>
      </c>
      <c r="Y72" s="108" t="s">
        <v>1042</v>
      </c>
      <c r="Z72" s="287">
        <v>43677</v>
      </c>
      <c r="AA72" s="107">
        <f t="shared" ca="1" si="2"/>
        <v>48060</v>
      </c>
      <c r="AB72" s="108" t="s">
        <v>1670</v>
      </c>
      <c r="AC72" s="108" t="s">
        <v>1669</v>
      </c>
      <c r="AD72" s="108">
        <v>2011</v>
      </c>
      <c r="AE72" s="110">
        <v>1384</v>
      </c>
      <c r="AF72" s="110">
        <v>687.79</v>
      </c>
      <c r="AG72" s="108" t="s">
        <v>1666</v>
      </c>
      <c r="AH72" s="110"/>
      <c r="AI72" s="109" t="s">
        <v>991</v>
      </c>
      <c r="AJ72" s="109"/>
      <c r="AK72" s="80">
        <v>48060</v>
      </c>
      <c r="AL72" s="78">
        <v>2031</v>
      </c>
      <c r="AM72" s="78">
        <v>2032</v>
      </c>
      <c r="AN72" s="78">
        <v>2042</v>
      </c>
      <c r="AO72" s="251">
        <f ca="1">IF(J72=0,0,J72*AV72/100/IF(OR($P$7="",ISNUMBER($P$7)=FALSE),1,((1+$P$7/100)^(IF(OR($P$11="",ISNUMBER($P$11)=FALSE),AL72,IF(YEAR(NOW())+$P$11&lt;AL72,YEAR(NOW())+$P$11,AL72))-YEAR(NOW()))))*IF(OR($P$9="",ISNUMBER($P$9)=FALSE),1,((1+$P$9/100)^(IF(OR($P$11="",ISNUMBER($P$11)=FALSE),AL72,IF(YEAR(NOW())+$P$11&lt;AL72,YEAR(NOW())+$P$11,AL72))-YEAR(NOW())))))</f>
        <v>10100</v>
      </c>
      <c r="AP72" s="251">
        <f ca="1">IF(K72=0,0,K72*AV72/100/IF(OR($P$7="",ISNUMBER($P$7)=FALSE),1,((1+$P$7/100)^(IF(OR($P$11="",ISNUMBER($P$11)=FALSE),AM72,IF(YEAR(NOW())+$P$11+1&lt;AM72,YEAR(NOW())+$P$11+1,AM72))-YEAR(NOW()))))*IF(OR($P$9="",ISNUMBER($P$9)=FALSE),1,((1+$P$9/100)^(IF(OR($P$11="",ISNUMBER($P$11)=FALSE),AM72,IF(YEAR(NOW())+$P$11+1&lt;AM72,YEAR(NOW())+$P$11+1,AM72))-YEAR(NOW())))))</f>
        <v>5500</v>
      </c>
      <c r="AQ72" s="251"/>
      <c r="AR72" s="251">
        <f ca="1">IF(M72="$0 (pad)",0,IF(M72=0,0,M72*AV72/100/IF(OR($P$7="",ISNUMBER($P$7)=FALSE),1,((1+$P$7/100)^(IF(OR($P$11="",ISNUMBER($P$11)=FALSE),AN72,IF(YEAR(NOW())+$P$11+10&lt;AN72,YEAR(NOW())+$P$11+10,AN72))-YEAR(NOW()))))*IF(OR($P$9="",ISNUMBER($P$9)=FALSE),1,((1+$P$9/100)^(IF(OR($P$11="",ISNUMBER($P$11)=FALSE),AN72,IF(YEAR(NOW())+$P$11+10&lt;AN72,YEAR(NOW())+$P$11+10,AN72))-YEAR(NOW()))))))</f>
        <v>0</v>
      </c>
      <c r="AS72" s="251">
        <f ca="1">IF(N72="$0 (pad)",0,IF(N72=0,0,N72*AV72/100/IF(OR($P$7="",ISNUMBER($P$7)=FALSE),1,((1+$P$7/100)^(IF(OR($P$11="",ISNUMBER($P$11)=FALSE),AN72,IF(YEAR(NOW())+$P$11+10&lt;AN72,YEAR(NOW())+$P$11+10,AN72))-YEAR(NOW()))))*IF(OR($P$9="",ISNUMBER($P$9)=FALSE),1,((1+$P$9/100)^(IF(OR($P$11="",ISNUMBER($P$11)=FALSE),AN72,IF(YEAR(NOW())+$P$11+10&lt;AN72,YEAR(NOW())+$P$11+10,AN72))-YEAR(NOW()))))))</f>
        <v>0</v>
      </c>
      <c r="AT72" s="251">
        <f ca="1">IF(Q72=0,0,Q72*AV72/100/IF(OR($P$7="",ISNUMBER($P$7)=FALSE),1,((1+$P$7/100)^(IF(OR($P$11="",ISNUMBER($P$11)=FALSE),AL72,IF(YEAR(NOW())+$P$11&lt;AL72,YEAR(NOW())+$P$11,AL72))-YEAR(NOW()))))*IF(OR($P$9="",ISNUMBER($P$9)=FALSE),1,((1+$P$9/100)^(IF(OR($P$11="",ISNUMBER($P$11)=FALSE),AL72,IF(YEAR(NOW())+$P$11&lt;AL72,YEAR(NOW())+$P$11,AL72))-YEAR(NOW())))))</f>
        <v>43314</v>
      </c>
      <c r="AU72" s="251">
        <f ca="1">IF(R72=0,0,R72*AV72/100/IF(OR($P$7="",ISNUMBER($P$7)=FALSE),1,((1+$P$7/100)^(IF(OR($P$11="",ISNUMBER($P$11)=FALSE),IF(AN72="",YEAR(NOW())+5,AN72),IF(YEAR(NOW())+$P$11+10&lt;IF(AN72="",YEAR(NOW())+5,AN72),YEAR(NOW())+$P$11+10,IF(AN72="",YEAR(NOW())+5,AN72)))-YEAR(NOW()))))*IF(OR($P$9="",ISNUMBER($P$9)=FALSE),1,((1+$P$9/100)^(IF(OR($P$11="",ISNUMBER($P$11)=FALSE),IF(AN72="",YEAR(NOW())+5,AN72),IF(YEAR(NOW())+$P$11+10&lt;IF(AN72="",YEAR(NOW())+5,AN72),YEAR(NOW())+$P$11+10,IF(AN72="",YEAR(NOW())+5,AN72)))-YEAR(NOW())))))</f>
        <v>2387.5</v>
      </c>
      <c r="AV72" s="78">
        <v>100</v>
      </c>
    </row>
    <row r="73" spans="1:48" x14ac:dyDescent="0.15">
      <c r="A73" s="112">
        <v>54</v>
      </c>
      <c r="B73" s="112" t="s">
        <v>1660</v>
      </c>
      <c r="C73" s="113" t="s">
        <v>1361</v>
      </c>
      <c r="D73" s="112" t="s">
        <v>212</v>
      </c>
      <c r="E73" s="119">
        <v>433963</v>
      </c>
      <c r="F73" s="112" t="s">
        <v>966</v>
      </c>
      <c r="G73" s="112" t="s">
        <v>1661</v>
      </c>
      <c r="H73" s="112" t="s">
        <v>1661</v>
      </c>
      <c r="I73" s="116">
        <v>1</v>
      </c>
      <c r="J73" s="288">
        <v>33600</v>
      </c>
      <c r="K73" s="288">
        <v>20500</v>
      </c>
      <c r="L73" s="288"/>
      <c r="M73" s="288">
        <v>0</v>
      </c>
      <c r="N73" s="288">
        <v>38200</v>
      </c>
      <c r="O73" s="288">
        <v>92300</v>
      </c>
      <c r="P73" s="288">
        <f t="shared" ca="1" si="0"/>
        <v>92300</v>
      </c>
      <c r="Q73" s="289">
        <v>43314</v>
      </c>
      <c r="R73" s="289">
        <v>23875</v>
      </c>
      <c r="S73" s="289">
        <v>67189</v>
      </c>
      <c r="T73" s="290">
        <f t="shared" ca="1" si="1"/>
        <v>67189</v>
      </c>
      <c r="U73" s="109"/>
      <c r="V73" s="109" t="s">
        <v>1366</v>
      </c>
      <c r="W73" s="109" t="s">
        <v>1369</v>
      </c>
      <c r="X73" s="108" t="s">
        <v>1367</v>
      </c>
      <c r="Y73" s="108" t="s">
        <v>1042</v>
      </c>
      <c r="Z73" s="287">
        <v>43982</v>
      </c>
      <c r="AA73" s="107">
        <f t="shared" ca="1" si="2"/>
        <v>48365</v>
      </c>
      <c r="AB73" s="108" t="s">
        <v>1670</v>
      </c>
      <c r="AC73" s="108" t="s">
        <v>1669</v>
      </c>
      <c r="AD73" s="108">
        <v>2011</v>
      </c>
      <c r="AE73" s="110">
        <v>1454</v>
      </c>
      <c r="AF73" s="110">
        <v>690.63</v>
      </c>
      <c r="AG73" s="108" t="s">
        <v>1666</v>
      </c>
      <c r="AH73" s="110"/>
      <c r="AI73" s="109" t="s">
        <v>991</v>
      </c>
      <c r="AJ73" s="109"/>
      <c r="AK73" s="80">
        <v>48365</v>
      </c>
      <c r="AL73" s="78">
        <v>2032</v>
      </c>
      <c r="AM73" s="78">
        <v>2033</v>
      </c>
      <c r="AN73" s="78">
        <v>2042</v>
      </c>
      <c r="AO73" s="251">
        <f ca="1">IF(J73=0,0,J73*AV73/100/IF(OR($P$7="",ISNUMBER($P$7)=FALSE),1,((1+$P$7/100)^(IF(OR($P$11="",ISNUMBER($P$11)=FALSE),AL73,IF(YEAR(NOW())+$P$11&lt;AL73,YEAR(NOW())+$P$11,AL73))-YEAR(NOW()))))*IF(OR($P$9="",ISNUMBER($P$9)=FALSE),1,((1+$P$9/100)^(IF(OR($P$11="",ISNUMBER($P$11)=FALSE),AL73,IF(YEAR(NOW())+$P$11&lt;AL73,YEAR(NOW())+$P$11,AL73))-YEAR(NOW())))))</f>
        <v>33600</v>
      </c>
      <c r="AP73" s="251">
        <f ca="1">IF(K73=0,0,K73*AV73/100/IF(OR($P$7="",ISNUMBER($P$7)=FALSE),1,((1+$P$7/100)^(IF(OR($P$11="",ISNUMBER($P$11)=FALSE),AM73,IF(YEAR(NOW())+$P$11+1&lt;AM73,YEAR(NOW())+$P$11+1,AM73))-YEAR(NOW()))))*IF(OR($P$9="",ISNUMBER($P$9)=FALSE),1,((1+$P$9/100)^(IF(OR($P$11="",ISNUMBER($P$11)=FALSE),AM73,IF(YEAR(NOW())+$P$11+1&lt;AM73,YEAR(NOW())+$P$11+1,AM73))-YEAR(NOW())))))</f>
        <v>20500</v>
      </c>
      <c r="AQ73" s="251"/>
      <c r="AR73" s="251">
        <f ca="1">IF(M73="$0 (pad)",0,IF(M73=0,0,M73*AV73/100/IF(OR($P$7="",ISNUMBER($P$7)=FALSE),1,((1+$P$7/100)^(IF(OR($P$11="",ISNUMBER($P$11)=FALSE),AN73,IF(YEAR(NOW())+$P$11+10&lt;AN73,YEAR(NOW())+$P$11+10,AN73))-YEAR(NOW()))))*IF(OR($P$9="",ISNUMBER($P$9)=FALSE),1,((1+$P$9/100)^(IF(OR($P$11="",ISNUMBER($P$11)=FALSE),AN73,IF(YEAR(NOW())+$P$11+10&lt;AN73,YEAR(NOW())+$P$11+10,AN73))-YEAR(NOW()))))))</f>
        <v>0</v>
      </c>
      <c r="AS73" s="251">
        <f ca="1">IF(N73="$0 (pad)",0,IF(N73=0,0,N73*AV73/100/IF(OR($P$7="",ISNUMBER($P$7)=FALSE),1,((1+$P$7/100)^(IF(OR($P$11="",ISNUMBER($P$11)=FALSE),AN73,IF(YEAR(NOW())+$P$11+10&lt;AN73,YEAR(NOW())+$P$11+10,AN73))-YEAR(NOW()))))*IF(OR($P$9="",ISNUMBER($P$9)=FALSE),1,((1+$P$9/100)^(IF(OR($P$11="",ISNUMBER($P$11)=FALSE),AN73,IF(YEAR(NOW())+$P$11+10&lt;AN73,YEAR(NOW())+$P$11+10,AN73))-YEAR(NOW()))))))</f>
        <v>38200</v>
      </c>
      <c r="AT73" s="251">
        <f ca="1">IF(Q73=0,0,Q73*AV73/100/IF(OR($P$7="",ISNUMBER($P$7)=FALSE),1,((1+$P$7/100)^(IF(OR($P$11="",ISNUMBER($P$11)=FALSE),AL73,IF(YEAR(NOW())+$P$11&lt;AL73,YEAR(NOW())+$P$11,AL73))-YEAR(NOW()))))*IF(OR($P$9="",ISNUMBER($P$9)=FALSE),1,((1+$P$9/100)^(IF(OR($P$11="",ISNUMBER($P$11)=FALSE),AL73,IF(YEAR(NOW())+$P$11&lt;AL73,YEAR(NOW())+$P$11,AL73))-YEAR(NOW())))))</f>
        <v>43314</v>
      </c>
      <c r="AU73" s="251">
        <f ca="1">IF(R73=0,0,R73*AV73/100/IF(OR($P$7="",ISNUMBER($P$7)=FALSE),1,((1+$P$7/100)^(IF(OR($P$11="",ISNUMBER($P$11)=FALSE),IF(AN73="",YEAR(NOW())+5,AN73),IF(YEAR(NOW())+$P$11+10&lt;IF(AN73="",YEAR(NOW())+5,AN73),YEAR(NOW())+$P$11+10,IF(AN73="",YEAR(NOW())+5,AN73)))-YEAR(NOW()))))*IF(OR($P$9="",ISNUMBER($P$9)=FALSE),1,((1+$P$9/100)^(IF(OR($P$11="",ISNUMBER($P$11)=FALSE),IF(AN73="",YEAR(NOW())+5,AN73),IF(YEAR(NOW())+$P$11+10&lt;IF(AN73="",YEAR(NOW())+5,AN73),YEAR(NOW())+$P$11+10,IF(AN73="",YEAR(NOW())+5,AN73)))-YEAR(NOW())))))</f>
        <v>23875</v>
      </c>
      <c r="AV73" s="78">
        <v>100</v>
      </c>
    </row>
    <row r="74" spans="1:48" x14ac:dyDescent="0.15">
      <c r="A74" s="112">
        <v>55</v>
      </c>
      <c r="B74" s="112" t="s">
        <v>1660</v>
      </c>
      <c r="C74" s="113" t="s">
        <v>1361</v>
      </c>
      <c r="D74" s="112" t="s">
        <v>213</v>
      </c>
      <c r="E74" s="119">
        <v>433998</v>
      </c>
      <c r="F74" s="112" t="s">
        <v>966</v>
      </c>
      <c r="G74" s="112" t="s">
        <v>1661</v>
      </c>
      <c r="H74" s="112" t="s">
        <v>1661</v>
      </c>
      <c r="I74" s="116">
        <v>1</v>
      </c>
      <c r="J74" s="288">
        <v>30800</v>
      </c>
      <c r="K74" s="288">
        <v>5500</v>
      </c>
      <c r="L74" s="288"/>
      <c r="M74" s="288" t="s">
        <v>989</v>
      </c>
      <c r="N74" s="288" t="s">
        <v>989</v>
      </c>
      <c r="O74" s="288">
        <v>36300</v>
      </c>
      <c r="P74" s="288">
        <f t="shared" ca="1" si="0"/>
        <v>36300</v>
      </c>
      <c r="Q74" s="289">
        <v>43314</v>
      </c>
      <c r="R74" s="289">
        <v>2387.5</v>
      </c>
      <c r="S74" s="289">
        <v>45701.5</v>
      </c>
      <c r="T74" s="290">
        <f t="shared" ca="1" si="1"/>
        <v>45701.5</v>
      </c>
      <c r="U74" s="109"/>
      <c r="V74" s="109" t="s">
        <v>1366</v>
      </c>
      <c r="W74" s="109" t="s">
        <v>1369</v>
      </c>
      <c r="X74" s="108" t="s">
        <v>1367</v>
      </c>
      <c r="Y74" s="108" t="s">
        <v>1042</v>
      </c>
      <c r="Z74" s="287">
        <v>42521</v>
      </c>
      <c r="AA74" s="107">
        <f t="shared" ca="1" si="2"/>
        <v>46904</v>
      </c>
      <c r="AB74" s="108" t="s">
        <v>1670</v>
      </c>
      <c r="AC74" s="108" t="s">
        <v>1669</v>
      </c>
      <c r="AD74" s="108">
        <v>2011</v>
      </c>
      <c r="AE74" s="110">
        <v>1337</v>
      </c>
      <c r="AF74" s="110">
        <v>688.75</v>
      </c>
      <c r="AG74" s="108" t="s">
        <v>1666</v>
      </c>
      <c r="AH74" s="110"/>
      <c r="AI74" s="109" t="s">
        <v>991</v>
      </c>
      <c r="AJ74" s="109"/>
      <c r="AK74" s="80">
        <v>46904</v>
      </c>
      <c r="AL74" s="78">
        <v>2028</v>
      </c>
      <c r="AM74" s="78">
        <v>2029</v>
      </c>
      <c r="AN74" s="78">
        <v>2042</v>
      </c>
      <c r="AO74" s="251">
        <f ca="1">IF(J74=0,0,J74*AV74/100/IF(OR($P$7="",ISNUMBER($P$7)=FALSE),1,((1+$P$7/100)^(IF(OR($P$11="",ISNUMBER($P$11)=FALSE),AL74,IF(YEAR(NOW())+$P$11&lt;AL74,YEAR(NOW())+$P$11,AL74))-YEAR(NOW()))))*IF(OR($P$9="",ISNUMBER($P$9)=FALSE),1,((1+$P$9/100)^(IF(OR($P$11="",ISNUMBER($P$11)=FALSE),AL74,IF(YEAR(NOW())+$P$11&lt;AL74,YEAR(NOW())+$P$11,AL74))-YEAR(NOW())))))</f>
        <v>30800</v>
      </c>
      <c r="AP74" s="251">
        <f ca="1">IF(K74=0,0,K74*AV74/100/IF(OR($P$7="",ISNUMBER($P$7)=FALSE),1,((1+$P$7/100)^(IF(OR($P$11="",ISNUMBER($P$11)=FALSE),AM74,IF(YEAR(NOW())+$P$11+1&lt;AM74,YEAR(NOW())+$P$11+1,AM74))-YEAR(NOW()))))*IF(OR($P$9="",ISNUMBER($P$9)=FALSE),1,((1+$P$9/100)^(IF(OR($P$11="",ISNUMBER($P$11)=FALSE),AM74,IF(YEAR(NOW())+$P$11+1&lt;AM74,YEAR(NOW())+$P$11+1,AM74))-YEAR(NOW())))))</f>
        <v>5500</v>
      </c>
      <c r="AQ74" s="251"/>
      <c r="AR74" s="251">
        <f ca="1">IF(M74="$0 (pad)",0,IF(M74=0,0,M74*AV74/100/IF(OR($P$7="",ISNUMBER($P$7)=FALSE),1,((1+$P$7/100)^(IF(OR($P$11="",ISNUMBER($P$11)=FALSE),AN74,IF(YEAR(NOW())+$P$11+10&lt;AN74,YEAR(NOW())+$P$11+10,AN74))-YEAR(NOW()))))*IF(OR($P$9="",ISNUMBER($P$9)=FALSE),1,((1+$P$9/100)^(IF(OR($P$11="",ISNUMBER($P$11)=FALSE),AN74,IF(YEAR(NOW())+$P$11+10&lt;AN74,YEAR(NOW())+$P$11+10,AN74))-YEAR(NOW()))))))</f>
        <v>0</v>
      </c>
      <c r="AS74" s="251">
        <f ca="1">IF(N74="$0 (pad)",0,IF(N74=0,0,N74*AV74/100/IF(OR($P$7="",ISNUMBER($P$7)=FALSE),1,((1+$P$7/100)^(IF(OR($P$11="",ISNUMBER($P$11)=FALSE),AN74,IF(YEAR(NOW())+$P$11+10&lt;AN74,YEAR(NOW())+$P$11+10,AN74))-YEAR(NOW()))))*IF(OR($P$9="",ISNUMBER($P$9)=FALSE),1,((1+$P$9/100)^(IF(OR($P$11="",ISNUMBER($P$11)=FALSE),AN74,IF(YEAR(NOW())+$P$11+10&lt;AN74,YEAR(NOW())+$P$11+10,AN74))-YEAR(NOW()))))))</f>
        <v>0</v>
      </c>
      <c r="AT74" s="251">
        <f ca="1">IF(Q74=0,0,Q74*AV74/100/IF(OR($P$7="",ISNUMBER($P$7)=FALSE),1,((1+$P$7/100)^(IF(OR($P$11="",ISNUMBER($P$11)=FALSE),AL74,IF(YEAR(NOW())+$P$11&lt;AL74,YEAR(NOW())+$P$11,AL74))-YEAR(NOW()))))*IF(OR($P$9="",ISNUMBER($P$9)=FALSE),1,((1+$P$9/100)^(IF(OR($P$11="",ISNUMBER($P$11)=FALSE),AL74,IF(YEAR(NOW())+$P$11&lt;AL74,YEAR(NOW())+$P$11,AL74))-YEAR(NOW())))))</f>
        <v>43314</v>
      </c>
      <c r="AU74" s="251">
        <f ca="1">IF(R74=0,0,R74*AV74/100/IF(OR($P$7="",ISNUMBER($P$7)=FALSE),1,((1+$P$7/100)^(IF(OR($P$11="",ISNUMBER($P$11)=FALSE),IF(AN74="",YEAR(NOW())+5,AN74),IF(YEAR(NOW())+$P$11+10&lt;IF(AN74="",YEAR(NOW())+5,AN74),YEAR(NOW())+$P$11+10,IF(AN74="",YEAR(NOW())+5,AN74)))-YEAR(NOW()))))*IF(OR($P$9="",ISNUMBER($P$9)=FALSE),1,((1+$P$9/100)^(IF(OR($P$11="",ISNUMBER($P$11)=FALSE),IF(AN74="",YEAR(NOW())+5,AN74),IF(YEAR(NOW())+$P$11+10&lt;IF(AN74="",YEAR(NOW())+5,AN74),YEAR(NOW())+$P$11+10,IF(AN74="",YEAR(NOW())+5,AN74)))-YEAR(NOW())))))</f>
        <v>2387.5</v>
      </c>
      <c r="AV74" s="78">
        <v>100</v>
      </c>
    </row>
    <row r="75" spans="1:48" x14ac:dyDescent="0.15">
      <c r="A75" s="112">
        <v>56</v>
      </c>
      <c r="B75" s="112" t="s">
        <v>1660</v>
      </c>
      <c r="C75" s="113" t="s">
        <v>1361</v>
      </c>
      <c r="D75" s="112" t="s">
        <v>214</v>
      </c>
      <c r="E75" s="119">
        <v>434073</v>
      </c>
      <c r="F75" s="112" t="s">
        <v>966</v>
      </c>
      <c r="G75" s="112" t="s">
        <v>1661</v>
      </c>
      <c r="H75" s="112" t="s">
        <v>1661</v>
      </c>
      <c r="I75" s="116">
        <v>1</v>
      </c>
      <c r="J75" s="288">
        <v>30800</v>
      </c>
      <c r="K75" s="288">
        <v>5500</v>
      </c>
      <c r="L75" s="288"/>
      <c r="M75" s="288" t="s">
        <v>989</v>
      </c>
      <c r="N75" s="288" t="s">
        <v>989</v>
      </c>
      <c r="O75" s="288">
        <v>36300</v>
      </c>
      <c r="P75" s="288">
        <f t="shared" ca="1" si="0"/>
        <v>36300</v>
      </c>
      <c r="Q75" s="289">
        <v>43314</v>
      </c>
      <c r="R75" s="289">
        <v>2387.5</v>
      </c>
      <c r="S75" s="289">
        <v>45701.5</v>
      </c>
      <c r="T75" s="290">
        <f t="shared" ca="1" si="1"/>
        <v>45701.5</v>
      </c>
      <c r="U75" s="109"/>
      <c r="V75" s="109" t="s">
        <v>1366</v>
      </c>
      <c r="W75" s="109" t="s">
        <v>1369</v>
      </c>
      <c r="X75" s="108" t="s">
        <v>1367</v>
      </c>
      <c r="Y75" s="108" t="s">
        <v>1042</v>
      </c>
      <c r="Z75" s="287">
        <v>42766</v>
      </c>
      <c r="AA75" s="107">
        <f t="shared" ca="1" si="2"/>
        <v>47149</v>
      </c>
      <c r="AB75" s="108" t="s">
        <v>1670</v>
      </c>
      <c r="AC75" s="108" t="s">
        <v>1669</v>
      </c>
      <c r="AD75" s="108">
        <v>2011</v>
      </c>
      <c r="AE75" s="110">
        <v>1321</v>
      </c>
      <c r="AF75" s="110">
        <v>687.44</v>
      </c>
      <c r="AG75" s="108" t="s">
        <v>1666</v>
      </c>
      <c r="AH75" s="110"/>
      <c r="AI75" s="109" t="s">
        <v>991</v>
      </c>
      <c r="AJ75" s="109"/>
      <c r="AK75" s="80">
        <v>47149</v>
      </c>
      <c r="AL75" s="78">
        <v>2029</v>
      </c>
      <c r="AM75" s="78">
        <v>2030</v>
      </c>
      <c r="AN75" s="78">
        <v>2042</v>
      </c>
      <c r="AO75" s="251">
        <f ca="1">IF(J75=0,0,J75*AV75/100/IF(OR($P$7="",ISNUMBER($P$7)=FALSE),1,((1+$P$7/100)^(IF(OR($P$11="",ISNUMBER($P$11)=FALSE),AL75,IF(YEAR(NOW())+$P$11&lt;AL75,YEAR(NOW())+$P$11,AL75))-YEAR(NOW()))))*IF(OR($P$9="",ISNUMBER($P$9)=FALSE),1,((1+$P$9/100)^(IF(OR($P$11="",ISNUMBER($P$11)=FALSE),AL75,IF(YEAR(NOW())+$P$11&lt;AL75,YEAR(NOW())+$P$11,AL75))-YEAR(NOW())))))</f>
        <v>30800</v>
      </c>
      <c r="AP75" s="251">
        <f ca="1">IF(K75=0,0,K75*AV75/100/IF(OR($P$7="",ISNUMBER($P$7)=FALSE),1,((1+$P$7/100)^(IF(OR($P$11="",ISNUMBER($P$11)=FALSE),AM75,IF(YEAR(NOW())+$P$11+1&lt;AM75,YEAR(NOW())+$P$11+1,AM75))-YEAR(NOW()))))*IF(OR($P$9="",ISNUMBER($P$9)=FALSE),1,((1+$P$9/100)^(IF(OR($P$11="",ISNUMBER($P$11)=FALSE),AM75,IF(YEAR(NOW())+$P$11+1&lt;AM75,YEAR(NOW())+$P$11+1,AM75))-YEAR(NOW())))))</f>
        <v>5500</v>
      </c>
      <c r="AQ75" s="251"/>
      <c r="AR75" s="251">
        <f ca="1">IF(M75="$0 (pad)",0,IF(M75=0,0,M75*AV75/100/IF(OR($P$7="",ISNUMBER($P$7)=FALSE),1,((1+$P$7/100)^(IF(OR($P$11="",ISNUMBER($P$11)=FALSE),AN75,IF(YEAR(NOW())+$P$11+10&lt;AN75,YEAR(NOW())+$P$11+10,AN75))-YEAR(NOW()))))*IF(OR($P$9="",ISNUMBER($P$9)=FALSE),1,((1+$P$9/100)^(IF(OR($P$11="",ISNUMBER($P$11)=FALSE),AN75,IF(YEAR(NOW())+$P$11+10&lt;AN75,YEAR(NOW())+$P$11+10,AN75))-YEAR(NOW()))))))</f>
        <v>0</v>
      </c>
      <c r="AS75" s="251">
        <f ca="1">IF(N75="$0 (pad)",0,IF(N75=0,0,N75*AV75/100/IF(OR($P$7="",ISNUMBER($P$7)=FALSE),1,((1+$P$7/100)^(IF(OR($P$11="",ISNUMBER($P$11)=FALSE),AN75,IF(YEAR(NOW())+$P$11+10&lt;AN75,YEAR(NOW())+$P$11+10,AN75))-YEAR(NOW()))))*IF(OR($P$9="",ISNUMBER($P$9)=FALSE),1,((1+$P$9/100)^(IF(OR($P$11="",ISNUMBER($P$11)=FALSE),AN75,IF(YEAR(NOW())+$P$11+10&lt;AN75,YEAR(NOW())+$P$11+10,AN75))-YEAR(NOW()))))))</f>
        <v>0</v>
      </c>
      <c r="AT75" s="251">
        <f ca="1">IF(Q75=0,0,Q75*AV75/100/IF(OR($P$7="",ISNUMBER($P$7)=FALSE),1,((1+$P$7/100)^(IF(OR($P$11="",ISNUMBER($P$11)=FALSE),AL75,IF(YEAR(NOW())+$P$11&lt;AL75,YEAR(NOW())+$P$11,AL75))-YEAR(NOW()))))*IF(OR($P$9="",ISNUMBER($P$9)=FALSE),1,((1+$P$9/100)^(IF(OR($P$11="",ISNUMBER($P$11)=FALSE),AL75,IF(YEAR(NOW())+$P$11&lt;AL75,YEAR(NOW())+$P$11,AL75))-YEAR(NOW())))))</f>
        <v>43314</v>
      </c>
      <c r="AU75" s="251">
        <f ca="1">IF(R75=0,0,R75*AV75/100/IF(OR($P$7="",ISNUMBER($P$7)=FALSE),1,((1+$P$7/100)^(IF(OR($P$11="",ISNUMBER($P$11)=FALSE),IF(AN75="",YEAR(NOW())+5,AN75),IF(YEAR(NOW())+$P$11+10&lt;IF(AN75="",YEAR(NOW())+5,AN75),YEAR(NOW())+$P$11+10,IF(AN75="",YEAR(NOW())+5,AN75)))-YEAR(NOW()))))*IF(OR($P$9="",ISNUMBER($P$9)=FALSE),1,((1+$P$9/100)^(IF(OR($P$11="",ISNUMBER($P$11)=FALSE),IF(AN75="",YEAR(NOW())+5,AN75),IF(YEAR(NOW())+$P$11+10&lt;IF(AN75="",YEAR(NOW())+5,AN75),YEAR(NOW())+$P$11+10,IF(AN75="",YEAR(NOW())+5,AN75)))-YEAR(NOW())))))</f>
        <v>2387.5</v>
      </c>
      <c r="AV75" s="78">
        <v>100</v>
      </c>
    </row>
    <row r="76" spans="1:48" x14ac:dyDescent="0.15">
      <c r="A76" s="112">
        <v>57</v>
      </c>
      <c r="B76" s="112" t="s">
        <v>1660</v>
      </c>
      <c r="C76" s="113" t="s">
        <v>1361</v>
      </c>
      <c r="D76" s="112" t="s">
        <v>215</v>
      </c>
      <c r="E76" s="119">
        <v>433290</v>
      </c>
      <c r="F76" s="112" t="s">
        <v>966</v>
      </c>
      <c r="G76" s="112" t="s">
        <v>1661</v>
      </c>
      <c r="H76" s="112" t="s">
        <v>1661</v>
      </c>
      <c r="I76" s="116">
        <v>1</v>
      </c>
      <c r="J76" s="288">
        <v>35200</v>
      </c>
      <c r="K76" s="288">
        <v>20500</v>
      </c>
      <c r="L76" s="288"/>
      <c r="M76" s="288">
        <v>0</v>
      </c>
      <c r="N76" s="288">
        <v>30800</v>
      </c>
      <c r="O76" s="288">
        <v>86500</v>
      </c>
      <c r="P76" s="288">
        <f t="shared" ca="1" si="0"/>
        <v>86500</v>
      </c>
      <c r="Q76" s="289">
        <v>43314</v>
      </c>
      <c r="R76" s="289">
        <v>2387.5</v>
      </c>
      <c r="S76" s="289">
        <v>45701.5</v>
      </c>
      <c r="T76" s="290">
        <f t="shared" ca="1" si="1"/>
        <v>45701.5</v>
      </c>
      <c r="U76" s="109"/>
      <c r="V76" s="109" t="s">
        <v>1366</v>
      </c>
      <c r="W76" s="109" t="s">
        <v>1369</v>
      </c>
      <c r="X76" s="108" t="s">
        <v>1367</v>
      </c>
      <c r="Y76" s="108" t="s">
        <v>1035</v>
      </c>
      <c r="Z76" s="287">
        <v>45351</v>
      </c>
      <c r="AA76" s="107">
        <f t="shared" ca="1" si="2"/>
        <v>49734</v>
      </c>
      <c r="AB76" s="108" t="s">
        <v>1670</v>
      </c>
      <c r="AC76" s="108" t="s">
        <v>1669</v>
      </c>
      <c r="AD76" s="108">
        <v>2011</v>
      </c>
      <c r="AE76" s="110">
        <v>1448</v>
      </c>
      <c r="AF76" s="110">
        <v>676.87</v>
      </c>
      <c r="AG76" s="108" t="s">
        <v>1666</v>
      </c>
      <c r="AH76" s="110"/>
      <c r="AI76" s="109" t="s">
        <v>991</v>
      </c>
      <c r="AJ76" s="109"/>
      <c r="AK76" s="80">
        <v>49734</v>
      </c>
      <c r="AL76" s="78">
        <v>2036</v>
      </c>
      <c r="AM76" s="78">
        <v>2037</v>
      </c>
      <c r="AN76" s="78">
        <v>2046</v>
      </c>
      <c r="AO76" s="251">
        <f ca="1">IF(J76=0,0,J76*AV76/100/IF(OR($P$7="",ISNUMBER($P$7)=FALSE),1,((1+$P$7/100)^(IF(OR($P$11="",ISNUMBER($P$11)=FALSE),AL76,IF(YEAR(NOW())+$P$11&lt;AL76,YEAR(NOW())+$P$11,AL76))-YEAR(NOW()))))*IF(OR($P$9="",ISNUMBER($P$9)=FALSE),1,((1+$P$9/100)^(IF(OR($P$11="",ISNUMBER($P$11)=FALSE),AL76,IF(YEAR(NOW())+$P$11&lt;AL76,YEAR(NOW())+$P$11,AL76))-YEAR(NOW())))))</f>
        <v>35200</v>
      </c>
      <c r="AP76" s="251">
        <f ca="1">IF(K76=0,0,K76*AV76/100/IF(OR($P$7="",ISNUMBER($P$7)=FALSE),1,((1+$P$7/100)^(IF(OR($P$11="",ISNUMBER($P$11)=FALSE),AM76,IF(YEAR(NOW())+$P$11+1&lt;AM76,YEAR(NOW())+$P$11+1,AM76))-YEAR(NOW()))))*IF(OR($P$9="",ISNUMBER($P$9)=FALSE),1,((1+$P$9/100)^(IF(OR($P$11="",ISNUMBER($P$11)=FALSE),AM76,IF(YEAR(NOW())+$P$11+1&lt;AM76,YEAR(NOW())+$P$11+1,AM76))-YEAR(NOW())))))</f>
        <v>20500</v>
      </c>
      <c r="AQ76" s="251"/>
      <c r="AR76" s="251">
        <f ca="1">IF(M76="$0 (pad)",0,IF(M76=0,0,M76*AV76/100/IF(OR($P$7="",ISNUMBER($P$7)=FALSE),1,((1+$P$7/100)^(IF(OR($P$11="",ISNUMBER($P$11)=FALSE),AN76,IF(YEAR(NOW())+$P$11+10&lt;AN76,YEAR(NOW())+$P$11+10,AN76))-YEAR(NOW()))))*IF(OR($P$9="",ISNUMBER($P$9)=FALSE),1,((1+$P$9/100)^(IF(OR($P$11="",ISNUMBER($P$11)=FALSE),AN76,IF(YEAR(NOW())+$P$11+10&lt;AN76,YEAR(NOW())+$P$11+10,AN76))-YEAR(NOW()))))))</f>
        <v>0</v>
      </c>
      <c r="AS76" s="251">
        <f ca="1">IF(N76="$0 (pad)",0,IF(N76=0,0,N76*AV76/100/IF(OR($P$7="",ISNUMBER($P$7)=FALSE),1,((1+$P$7/100)^(IF(OR($P$11="",ISNUMBER($P$11)=FALSE),AN76,IF(YEAR(NOW())+$P$11+10&lt;AN76,YEAR(NOW())+$P$11+10,AN76))-YEAR(NOW()))))*IF(OR($P$9="",ISNUMBER($P$9)=FALSE),1,((1+$P$9/100)^(IF(OR($P$11="",ISNUMBER($P$11)=FALSE),AN76,IF(YEAR(NOW())+$P$11+10&lt;AN76,YEAR(NOW())+$P$11+10,AN76))-YEAR(NOW()))))))</f>
        <v>30800</v>
      </c>
      <c r="AT76" s="251">
        <f ca="1">IF(Q76=0,0,Q76*AV76/100/IF(OR($P$7="",ISNUMBER($P$7)=FALSE),1,((1+$P$7/100)^(IF(OR($P$11="",ISNUMBER($P$11)=FALSE),AL76,IF(YEAR(NOW())+$P$11&lt;AL76,YEAR(NOW())+$P$11,AL76))-YEAR(NOW()))))*IF(OR($P$9="",ISNUMBER($P$9)=FALSE),1,((1+$P$9/100)^(IF(OR($P$11="",ISNUMBER($P$11)=FALSE),AL76,IF(YEAR(NOW())+$P$11&lt;AL76,YEAR(NOW())+$P$11,AL76))-YEAR(NOW())))))</f>
        <v>43314</v>
      </c>
      <c r="AU76" s="251">
        <f ca="1">IF(R76=0,0,R76*AV76/100/IF(OR($P$7="",ISNUMBER($P$7)=FALSE),1,((1+$P$7/100)^(IF(OR($P$11="",ISNUMBER($P$11)=FALSE),IF(AN76="",YEAR(NOW())+5,AN76),IF(YEAR(NOW())+$P$11+10&lt;IF(AN76="",YEAR(NOW())+5,AN76),YEAR(NOW())+$P$11+10,IF(AN76="",YEAR(NOW())+5,AN76)))-YEAR(NOW()))))*IF(OR($P$9="",ISNUMBER($P$9)=FALSE),1,((1+$P$9/100)^(IF(OR($P$11="",ISNUMBER($P$11)=FALSE),IF(AN76="",YEAR(NOW())+5,AN76),IF(YEAR(NOW())+$P$11+10&lt;IF(AN76="",YEAR(NOW())+5,AN76),YEAR(NOW())+$P$11+10,IF(AN76="",YEAR(NOW())+5,AN76)))-YEAR(NOW())))))</f>
        <v>2387.5</v>
      </c>
      <c r="AV76" s="78">
        <v>100</v>
      </c>
    </row>
    <row r="77" spans="1:48" x14ac:dyDescent="0.15">
      <c r="A77" s="112">
        <v>58</v>
      </c>
      <c r="B77" s="112" t="s">
        <v>1660</v>
      </c>
      <c r="C77" s="113" t="s">
        <v>1361</v>
      </c>
      <c r="D77" s="112" t="s">
        <v>216</v>
      </c>
      <c r="E77" s="119">
        <v>433317</v>
      </c>
      <c r="F77" s="112" t="s">
        <v>966</v>
      </c>
      <c r="G77" s="112" t="s">
        <v>1661</v>
      </c>
      <c r="H77" s="112" t="s">
        <v>1661</v>
      </c>
      <c r="I77" s="116">
        <v>1</v>
      </c>
      <c r="J77" s="288">
        <v>37900</v>
      </c>
      <c r="K77" s="288">
        <v>5500</v>
      </c>
      <c r="L77" s="288"/>
      <c r="M77" s="288" t="s">
        <v>989</v>
      </c>
      <c r="N77" s="288" t="s">
        <v>989</v>
      </c>
      <c r="O77" s="288">
        <v>43400</v>
      </c>
      <c r="P77" s="288">
        <f t="shared" ca="1" si="0"/>
        <v>43400</v>
      </c>
      <c r="Q77" s="289">
        <v>43314</v>
      </c>
      <c r="R77" s="289">
        <v>2387.5</v>
      </c>
      <c r="S77" s="289">
        <v>45701.5</v>
      </c>
      <c r="T77" s="290">
        <f t="shared" ca="1" si="1"/>
        <v>45701.5</v>
      </c>
      <c r="U77" s="109"/>
      <c r="V77" s="109" t="s">
        <v>1366</v>
      </c>
      <c r="W77" s="109" t="s">
        <v>1369</v>
      </c>
      <c r="X77" s="108" t="s">
        <v>1367</v>
      </c>
      <c r="Y77" s="108" t="s">
        <v>1035</v>
      </c>
      <c r="Z77" s="287">
        <v>45169</v>
      </c>
      <c r="AA77" s="107">
        <f t="shared" ca="1" si="2"/>
        <v>49552</v>
      </c>
      <c r="AB77" s="108" t="s">
        <v>1670</v>
      </c>
      <c r="AC77" s="108" t="s">
        <v>1669</v>
      </c>
      <c r="AD77" s="108">
        <v>2011</v>
      </c>
      <c r="AE77" s="110">
        <v>1517</v>
      </c>
      <c r="AF77" s="110">
        <v>677.52</v>
      </c>
      <c r="AG77" s="108" t="s">
        <v>1666</v>
      </c>
      <c r="AH77" s="110"/>
      <c r="AI77" s="109" t="s">
        <v>991</v>
      </c>
      <c r="AJ77" s="109"/>
      <c r="AK77" s="80">
        <v>49552</v>
      </c>
      <c r="AL77" s="78">
        <v>2035</v>
      </c>
      <c r="AM77" s="78">
        <v>2036</v>
      </c>
      <c r="AN77" s="78">
        <v>2063</v>
      </c>
      <c r="AO77" s="251">
        <f ca="1">IF(J77=0,0,J77*AV77/100/IF(OR($P$7="",ISNUMBER($P$7)=FALSE),1,((1+$P$7/100)^(IF(OR($P$11="",ISNUMBER($P$11)=FALSE),AL77,IF(YEAR(NOW())+$P$11&lt;AL77,YEAR(NOW())+$P$11,AL77))-YEAR(NOW()))))*IF(OR($P$9="",ISNUMBER($P$9)=FALSE),1,((1+$P$9/100)^(IF(OR($P$11="",ISNUMBER($P$11)=FALSE),AL77,IF(YEAR(NOW())+$P$11&lt;AL77,YEAR(NOW())+$P$11,AL77))-YEAR(NOW())))))</f>
        <v>37900</v>
      </c>
      <c r="AP77" s="251">
        <f ca="1">IF(K77=0,0,K77*AV77/100/IF(OR($P$7="",ISNUMBER($P$7)=FALSE),1,((1+$P$7/100)^(IF(OR($P$11="",ISNUMBER($P$11)=FALSE),AM77,IF(YEAR(NOW())+$P$11+1&lt;AM77,YEAR(NOW())+$P$11+1,AM77))-YEAR(NOW()))))*IF(OR($P$9="",ISNUMBER($P$9)=FALSE),1,((1+$P$9/100)^(IF(OR($P$11="",ISNUMBER($P$11)=FALSE),AM77,IF(YEAR(NOW())+$P$11+1&lt;AM77,YEAR(NOW())+$P$11+1,AM77))-YEAR(NOW())))))</f>
        <v>5500</v>
      </c>
      <c r="AQ77" s="251"/>
      <c r="AR77" s="251">
        <f ca="1">IF(M77="$0 (pad)",0,IF(M77=0,0,M77*AV77/100/IF(OR($P$7="",ISNUMBER($P$7)=FALSE),1,((1+$P$7/100)^(IF(OR($P$11="",ISNUMBER($P$11)=FALSE),AN77,IF(YEAR(NOW())+$P$11+10&lt;AN77,YEAR(NOW())+$P$11+10,AN77))-YEAR(NOW()))))*IF(OR($P$9="",ISNUMBER($P$9)=FALSE),1,((1+$P$9/100)^(IF(OR($P$11="",ISNUMBER($P$11)=FALSE),AN77,IF(YEAR(NOW())+$P$11+10&lt;AN77,YEAR(NOW())+$P$11+10,AN77))-YEAR(NOW()))))))</f>
        <v>0</v>
      </c>
      <c r="AS77" s="251">
        <f ca="1">IF(N77="$0 (pad)",0,IF(N77=0,0,N77*AV77/100/IF(OR($P$7="",ISNUMBER($P$7)=FALSE),1,((1+$P$7/100)^(IF(OR($P$11="",ISNUMBER($P$11)=FALSE),AN77,IF(YEAR(NOW())+$P$11+10&lt;AN77,YEAR(NOW())+$P$11+10,AN77))-YEAR(NOW()))))*IF(OR($P$9="",ISNUMBER($P$9)=FALSE),1,((1+$P$9/100)^(IF(OR($P$11="",ISNUMBER($P$11)=FALSE),AN77,IF(YEAR(NOW())+$P$11+10&lt;AN77,YEAR(NOW())+$P$11+10,AN77))-YEAR(NOW()))))))</f>
        <v>0</v>
      </c>
      <c r="AT77" s="251">
        <f ca="1">IF(Q77=0,0,Q77*AV77/100/IF(OR($P$7="",ISNUMBER($P$7)=FALSE),1,((1+$P$7/100)^(IF(OR($P$11="",ISNUMBER($P$11)=FALSE),AL77,IF(YEAR(NOW())+$P$11&lt;AL77,YEAR(NOW())+$P$11,AL77))-YEAR(NOW()))))*IF(OR($P$9="",ISNUMBER($P$9)=FALSE),1,((1+$P$9/100)^(IF(OR($P$11="",ISNUMBER($P$11)=FALSE),AL77,IF(YEAR(NOW())+$P$11&lt;AL77,YEAR(NOW())+$P$11,AL77))-YEAR(NOW())))))</f>
        <v>43314</v>
      </c>
      <c r="AU77" s="251">
        <f ca="1">IF(R77=0,0,R77*AV77/100/IF(OR($P$7="",ISNUMBER($P$7)=FALSE),1,((1+$P$7/100)^(IF(OR($P$11="",ISNUMBER($P$11)=FALSE),IF(AN77="",YEAR(NOW())+5,AN77),IF(YEAR(NOW())+$P$11+10&lt;IF(AN77="",YEAR(NOW())+5,AN77),YEAR(NOW())+$P$11+10,IF(AN77="",YEAR(NOW())+5,AN77)))-YEAR(NOW()))))*IF(OR($P$9="",ISNUMBER($P$9)=FALSE),1,((1+$P$9/100)^(IF(OR($P$11="",ISNUMBER($P$11)=FALSE),IF(AN77="",YEAR(NOW())+5,AN77),IF(YEAR(NOW())+$P$11+10&lt;IF(AN77="",YEAR(NOW())+5,AN77),YEAR(NOW())+$P$11+10,IF(AN77="",YEAR(NOW())+5,AN77)))-YEAR(NOW())))))</f>
        <v>2387.5</v>
      </c>
      <c r="AV77" s="78">
        <v>100</v>
      </c>
    </row>
    <row r="78" spans="1:48" x14ac:dyDescent="0.15">
      <c r="A78" s="112">
        <v>59</v>
      </c>
      <c r="B78" s="112" t="s">
        <v>1660</v>
      </c>
      <c r="C78" s="113" t="s">
        <v>1361</v>
      </c>
      <c r="D78" s="112" t="s">
        <v>217</v>
      </c>
      <c r="E78" s="119">
        <v>458361</v>
      </c>
      <c r="F78" s="112" t="s">
        <v>966</v>
      </c>
      <c r="G78" s="112" t="s">
        <v>1661</v>
      </c>
      <c r="H78" s="112" t="s">
        <v>1661</v>
      </c>
      <c r="I78" s="116">
        <v>1</v>
      </c>
      <c r="J78" s="288">
        <v>37900</v>
      </c>
      <c r="K78" s="288">
        <v>5500</v>
      </c>
      <c r="L78" s="288"/>
      <c r="M78" s="288" t="s">
        <v>989</v>
      </c>
      <c r="N78" s="288" t="s">
        <v>989</v>
      </c>
      <c r="O78" s="288">
        <v>43400</v>
      </c>
      <c r="P78" s="288">
        <f t="shared" ca="1" si="0"/>
        <v>43400</v>
      </c>
      <c r="Q78" s="289">
        <v>43314</v>
      </c>
      <c r="R78" s="289">
        <v>23875</v>
      </c>
      <c r="S78" s="289">
        <v>67189</v>
      </c>
      <c r="T78" s="290">
        <f t="shared" ca="1" si="1"/>
        <v>67189</v>
      </c>
      <c r="U78" s="109"/>
      <c r="V78" s="109" t="s">
        <v>1366</v>
      </c>
      <c r="W78" s="109" t="s">
        <v>1369</v>
      </c>
      <c r="X78" s="108" t="s">
        <v>1367</v>
      </c>
      <c r="Y78" s="108" t="s">
        <v>1043</v>
      </c>
      <c r="Z78" s="287">
        <v>43343</v>
      </c>
      <c r="AA78" s="107">
        <f t="shared" ca="1" si="2"/>
        <v>47726</v>
      </c>
      <c r="AB78" s="108" t="s">
        <v>1670</v>
      </c>
      <c r="AC78" s="108" t="s">
        <v>1669</v>
      </c>
      <c r="AD78" s="108">
        <v>2013</v>
      </c>
      <c r="AE78" s="110">
        <v>1509</v>
      </c>
      <c r="AF78" s="110">
        <v>675.24</v>
      </c>
      <c r="AG78" s="108" t="s">
        <v>1666</v>
      </c>
      <c r="AH78" s="110"/>
      <c r="AI78" s="109" t="s">
        <v>991</v>
      </c>
      <c r="AJ78" s="109"/>
      <c r="AK78" s="80">
        <v>47726</v>
      </c>
      <c r="AL78" s="78">
        <v>2030</v>
      </c>
      <c r="AM78" s="78">
        <v>2031</v>
      </c>
      <c r="AN78" s="78">
        <v>2045</v>
      </c>
      <c r="AO78" s="251">
        <f ca="1">IF(J78=0,0,J78*AV78/100/IF(OR($P$7="",ISNUMBER($P$7)=FALSE),1,((1+$P$7/100)^(IF(OR($P$11="",ISNUMBER($P$11)=FALSE),AL78,IF(YEAR(NOW())+$P$11&lt;AL78,YEAR(NOW())+$P$11,AL78))-YEAR(NOW()))))*IF(OR($P$9="",ISNUMBER($P$9)=FALSE),1,((1+$P$9/100)^(IF(OR($P$11="",ISNUMBER($P$11)=FALSE),AL78,IF(YEAR(NOW())+$P$11&lt;AL78,YEAR(NOW())+$P$11,AL78))-YEAR(NOW())))))</f>
        <v>37900</v>
      </c>
      <c r="AP78" s="251">
        <f ca="1">IF(K78=0,0,K78*AV78/100/IF(OR($P$7="",ISNUMBER($P$7)=FALSE),1,((1+$P$7/100)^(IF(OR($P$11="",ISNUMBER($P$11)=FALSE),AM78,IF(YEAR(NOW())+$P$11+1&lt;AM78,YEAR(NOW())+$P$11+1,AM78))-YEAR(NOW()))))*IF(OR($P$9="",ISNUMBER($P$9)=FALSE),1,((1+$P$9/100)^(IF(OR($P$11="",ISNUMBER($P$11)=FALSE),AM78,IF(YEAR(NOW())+$P$11+1&lt;AM78,YEAR(NOW())+$P$11+1,AM78))-YEAR(NOW())))))</f>
        <v>5500</v>
      </c>
      <c r="AQ78" s="251"/>
      <c r="AR78" s="251">
        <f ca="1">IF(M78="$0 (pad)",0,IF(M78=0,0,M78*AV78/100/IF(OR($P$7="",ISNUMBER($P$7)=FALSE),1,((1+$P$7/100)^(IF(OR($P$11="",ISNUMBER($P$11)=FALSE),AN78,IF(YEAR(NOW())+$P$11+10&lt;AN78,YEAR(NOW())+$P$11+10,AN78))-YEAR(NOW()))))*IF(OR($P$9="",ISNUMBER($P$9)=FALSE),1,((1+$P$9/100)^(IF(OR($P$11="",ISNUMBER($P$11)=FALSE),AN78,IF(YEAR(NOW())+$P$11+10&lt;AN78,YEAR(NOW())+$P$11+10,AN78))-YEAR(NOW()))))))</f>
        <v>0</v>
      </c>
      <c r="AS78" s="251">
        <f ca="1">IF(N78="$0 (pad)",0,IF(N78=0,0,N78*AV78/100/IF(OR($P$7="",ISNUMBER($P$7)=FALSE),1,((1+$P$7/100)^(IF(OR($P$11="",ISNUMBER($P$11)=FALSE),AN78,IF(YEAR(NOW())+$P$11+10&lt;AN78,YEAR(NOW())+$P$11+10,AN78))-YEAR(NOW()))))*IF(OR($P$9="",ISNUMBER($P$9)=FALSE),1,((1+$P$9/100)^(IF(OR($P$11="",ISNUMBER($P$11)=FALSE),AN78,IF(YEAR(NOW())+$P$11+10&lt;AN78,YEAR(NOW())+$P$11+10,AN78))-YEAR(NOW()))))))</f>
        <v>0</v>
      </c>
      <c r="AT78" s="251">
        <f ca="1">IF(Q78=0,0,Q78*AV78/100/IF(OR($P$7="",ISNUMBER($P$7)=FALSE),1,((1+$P$7/100)^(IF(OR($P$11="",ISNUMBER($P$11)=FALSE),AL78,IF(YEAR(NOW())+$P$11&lt;AL78,YEAR(NOW())+$P$11,AL78))-YEAR(NOW()))))*IF(OR($P$9="",ISNUMBER($P$9)=FALSE),1,((1+$P$9/100)^(IF(OR($P$11="",ISNUMBER($P$11)=FALSE),AL78,IF(YEAR(NOW())+$P$11&lt;AL78,YEAR(NOW())+$P$11,AL78))-YEAR(NOW())))))</f>
        <v>43314</v>
      </c>
      <c r="AU78" s="251">
        <f ca="1">IF(R78=0,0,R78*AV78/100/IF(OR($P$7="",ISNUMBER($P$7)=FALSE),1,((1+$P$7/100)^(IF(OR($P$11="",ISNUMBER($P$11)=FALSE),IF(AN78="",YEAR(NOW())+5,AN78),IF(YEAR(NOW())+$P$11+10&lt;IF(AN78="",YEAR(NOW())+5,AN78),YEAR(NOW())+$P$11+10,IF(AN78="",YEAR(NOW())+5,AN78)))-YEAR(NOW()))))*IF(OR($P$9="",ISNUMBER($P$9)=FALSE),1,((1+$P$9/100)^(IF(OR($P$11="",ISNUMBER($P$11)=FALSE),IF(AN78="",YEAR(NOW())+5,AN78),IF(YEAR(NOW())+$P$11+10&lt;IF(AN78="",YEAR(NOW())+5,AN78),YEAR(NOW())+$P$11+10,IF(AN78="",YEAR(NOW())+5,AN78)))-YEAR(NOW())))))</f>
        <v>23875</v>
      </c>
      <c r="AV78" s="78">
        <v>100</v>
      </c>
    </row>
    <row r="79" spans="1:48" x14ac:dyDescent="0.15">
      <c r="A79" s="112">
        <v>60</v>
      </c>
      <c r="B79" s="112" t="s">
        <v>1660</v>
      </c>
      <c r="C79" s="113" t="s">
        <v>1361</v>
      </c>
      <c r="D79" s="112" t="s">
        <v>218</v>
      </c>
      <c r="E79" s="119">
        <v>458362</v>
      </c>
      <c r="F79" s="112" t="s">
        <v>966</v>
      </c>
      <c r="G79" s="112" t="s">
        <v>1661</v>
      </c>
      <c r="H79" s="112" t="s">
        <v>1661</v>
      </c>
      <c r="I79" s="116">
        <v>1</v>
      </c>
      <c r="J79" s="288">
        <v>35200</v>
      </c>
      <c r="K79" s="288">
        <v>20500</v>
      </c>
      <c r="L79" s="288"/>
      <c r="M79" s="288">
        <v>0</v>
      </c>
      <c r="N79" s="288">
        <v>30800</v>
      </c>
      <c r="O79" s="288">
        <v>86500</v>
      </c>
      <c r="P79" s="288">
        <f t="shared" ca="1" si="0"/>
        <v>86500</v>
      </c>
      <c r="Q79" s="289">
        <v>43314</v>
      </c>
      <c r="R79" s="289">
        <v>2387.5</v>
      </c>
      <c r="S79" s="289">
        <v>45701.5</v>
      </c>
      <c r="T79" s="290">
        <f t="shared" ca="1" si="1"/>
        <v>45701.5</v>
      </c>
      <c r="U79" s="109"/>
      <c r="V79" s="109" t="s">
        <v>1366</v>
      </c>
      <c r="W79" s="109" t="s">
        <v>1369</v>
      </c>
      <c r="X79" s="108" t="s">
        <v>1367</v>
      </c>
      <c r="Y79" s="108" t="s">
        <v>1043</v>
      </c>
      <c r="Z79" s="287">
        <v>45169</v>
      </c>
      <c r="AA79" s="107">
        <f t="shared" ca="1" si="2"/>
        <v>49552</v>
      </c>
      <c r="AB79" s="108" t="s">
        <v>1670</v>
      </c>
      <c r="AC79" s="108" t="s">
        <v>1669</v>
      </c>
      <c r="AD79" s="108">
        <v>2013</v>
      </c>
      <c r="AE79" s="110">
        <v>1417</v>
      </c>
      <c r="AF79" s="110">
        <v>675.56</v>
      </c>
      <c r="AG79" s="108" t="s">
        <v>1666</v>
      </c>
      <c r="AH79" s="110"/>
      <c r="AI79" s="109" t="s">
        <v>991</v>
      </c>
      <c r="AJ79" s="109"/>
      <c r="AK79" s="80">
        <v>49552</v>
      </c>
      <c r="AL79" s="78">
        <v>2035</v>
      </c>
      <c r="AM79" s="78">
        <v>2036</v>
      </c>
      <c r="AN79" s="78">
        <v>2045</v>
      </c>
      <c r="AO79" s="251">
        <f ca="1">IF(J79=0,0,J79*AV79/100/IF(OR($P$7="",ISNUMBER($P$7)=FALSE),1,((1+$P$7/100)^(IF(OR($P$11="",ISNUMBER($P$11)=FALSE),AL79,IF(YEAR(NOW())+$P$11&lt;AL79,YEAR(NOW())+$P$11,AL79))-YEAR(NOW()))))*IF(OR($P$9="",ISNUMBER($P$9)=FALSE),1,((1+$P$9/100)^(IF(OR($P$11="",ISNUMBER($P$11)=FALSE),AL79,IF(YEAR(NOW())+$P$11&lt;AL79,YEAR(NOW())+$P$11,AL79))-YEAR(NOW())))))</f>
        <v>35200</v>
      </c>
      <c r="AP79" s="251">
        <f ca="1">IF(K79=0,0,K79*AV79/100/IF(OR($P$7="",ISNUMBER($P$7)=FALSE),1,((1+$P$7/100)^(IF(OR($P$11="",ISNUMBER($P$11)=FALSE),AM79,IF(YEAR(NOW())+$P$11+1&lt;AM79,YEAR(NOW())+$P$11+1,AM79))-YEAR(NOW()))))*IF(OR($P$9="",ISNUMBER($P$9)=FALSE),1,((1+$P$9/100)^(IF(OR($P$11="",ISNUMBER($P$11)=FALSE),AM79,IF(YEAR(NOW())+$P$11+1&lt;AM79,YEAR(NOW())+$P$11+1,AM79))-YEAR(NOW())))))</f>
        <v>20500</v>
      </c>
      <c r="AQ79" s="251"/>
      <c r="AR79" s="251">
        <f ca="1">IF(M79="$0 (pad)",0,IF(M79=0,0,M79*AV79/100/IF(OR($P$7="",ISNUMBER($P$7)=FALSE),1,((1+$P$7/100)^(IF(OR($P$11="",ISNUMBER($P$11)=FALSE),AN79,IF(YEAR(NOW())+$P$11+10&lt;AN79,YEAR(NOW())+$P$11+10,AN79))-YEAR(NOW()))))*IF(OR($P$9="",ISNUMBER($P$9)=FALSE),1,((1+$P$9/100)^(IF(OR($P$11="",ISNUMBER($P$11)=FALSE),AN79,IF(YEAR(NOW())+$P$11+10&lt;AN79,YEAR(NOW())+$P$11+10,AN79))-YEAR(NOW()))))))</f>
        <v>0</v>
      </c>
      <c r="AS79" s="251">
        <f ca="1">IF(N79="$0 (pad)",0,IF(N79=0,0,N79*AV79/100/IF(OR($P$7="",ISNUMBER($P$7)=FALSE),1,((1+$P$7/100)^(IF(OR($P$11="",ISNUMBER($P$11)=FALSE),AN79,IF(YEAR(NOW())+$P$11+10&lt;AN79,YEAR(NOW())+$P$11+10,AN79))-YEAR(NOW()))))*IF(OR($P$9="",ISNUMBER($P$9)=FALSE),1,((1+$P$9/100)^(IF(OR($P$11="",ISNUMBER($P$11)=FALSE),AN79,IF(YEAR(NOW())+$P$11+10&lt;AN79,YEAR(NOW())+$P$11+10,AN79))-YEAR(NOW()))))))</f>
        <v>30800</v>
      </c>
      <c r="AT79" s="251">
        <f ca="1">IF(Q79=0,0,Q79*AV79/100/IF(OR($P$7="",ISNUMBER($P$7)=FALSE),1,((1+$P$7/100)^(IF(OR($P$11="",ISNUMBER($P$11)=FALSE),AL79,IF(YEAR(NOW())+$P$11&lt;AL79,YEAR(NOW())+$P$11,AL79))-YEAR(NOW()))))*IF(OR($P$9="",ISNUMBER($P$9)=FALSE),1,((1+$P$9/100)^(IF(OR($P$11="",ISNUMBER($P$11)=FALSE),AL79,IF(YEAR(NOW())+$P$11&lt;AL79,YEAR(NOW())+$P$11,AL79))-YEAR(NOW())))))</f>
        <v>43314</v>
      </c>
      <c r="AU79" s="251">
        <f ca="1">IF(R79=0,0,R79*AV79/100/IF(OR($P$7="",ISNUMBER($P$7)=FALSE),1,((1+$P$7/100)^(IF(OR($P$11="",ISNUMBER($P$11)=FALSE),IF(AN79="",YEAR(NOW())+5,AN79),IF(YEAR(NOW())+$P$11+10&lt;IF(AN79="",YEAR(NOW())+5,AN79),YEAR(NOW())+$P$11+10,IF(AN79="",YEAR(NOW())+5,AN79)))-YEAR(NOW()))))*IF(OR($P$9="",ISNUMBER($P$9)=FALSE),1,((1+$P$9/100)^(IF(OR($P$11="",ISNUMBER($P$11)=FALSE),IF(AN79="",YEAR(NOW())+5,AN79),IF(YEAR(NOW())+$P$11+10&lt;IF(AN79="",YEAR(NOW())+5,AN79),YEAR(NOW())+$P$11+10,IF(AN79="",YEAR(NOW())+5,AN79)))-YEAR(NOW())))))</f>
        <v>2387.5</v>
      </c>
      <c r="AV79" s="78">
        <v>100</v>
      </c>
    </row>
    <row r="80" spans="1:48" x14ac:dyDescent="0.15">
      <c r="A80" s="112">
        <v>61</v>
      </c>
      <c r="B80" s="112" t="s">
        <v>1660</v>
      </c>
      <c r="C80" s="113" t="s">
        <v>1361</v>
      </c>
      <c r="D80" s="112" t="s">
        <v>219</v>
      </c>
      <c r="E80" s="119">
        <v>433878</v>
      </c>
      <c r="F80" s="112" t="s">
        <v>966</v>
      </c>
      <c r="G80" s="112" t="s">
        <v>1661</v>
      </c>
      <c r="H80" s="112" t="s">
        <v>1661</v>
      </c>
      <c r="I80" s="116">
        <v>1</v>
      </c>
      <c r="J80" s="288">
        <v>36400</v>
      </c>
      <c r="K80" s="288">
        <v>5500</v>
      </c>
      <c r="L80" s="288"/>
      <c r="M80" s="288" t="s">
        <v>989</v>
      </c>
      <c r="N80" s="288" t="s">
        <v>989</v>
      </c>
      <c r="O80" s="288">
        <v>41900</v>
      </c>
      <c r="P80" s="288">
        <f t="shared" ca="1" si="0"/>
        <v>41900</v>
      </c>
      <c r="Q80" s="289">
        <v>43314</v>
      </c>
      <c r="R80" s="289">
        <v>23875</v>
      </c>
      <c r="S80" s="289">
        <v>67189</v>
      </c>
      <c r="T80" s="290">
        <f t="shared" ca="1" si="1"/>
        <v>67189</v>
      </c>
      <c r="U80" s="109"/>
      <c r="V80" s="109" t="s">
        <v>1366</v>
      </c>
      <c r="W80" s="109" t="s">
        <v>1369</v>
      </c>
      <c r="X80" s="108" t="s">
        <v>1367</v>
      </c>
      <c r="Y80" s="108" t="s">
        <v>1044</v>
      </c>
      <c r="Z80" s="287">
        <v>43951</v>
      </c>
      <c r="AA80" s="107">
        <f t="shared" ca="1" si="2"/>
        <v>48334</v>
      </c>
      <c r="AB80" s="108" t="s">
        <v>1670</v>
      </c>
      <c r="AC80" s="108" t="s">
        <v>1669</v>
      </c>
      <c r="AD80" s="108">
        <v>2011</v>
      </c>
      <c r="AE80" s="110">
        <v>1631</v>
      </c>
      <c r="AF80" s="110">
        <v>688.48</v>
      </c>
      <c r="AG80" s="108" t="s">
        <v>1666</v>
      </c>
      <c r="AH80" s="110"/>
      <c r="AI80" s="109" t="s">
        <v>991</v>
      </c>
      <c r="AJ80" s="109"/>
      <c r="AK80" s="80">
        <v>48334</v>
      </c>
      <c r="AL80" s="78">
        <v>2032</v>
      </c>
      <c r="AM80" s="78">
        <v>2033</v>
      </c>
      <c r="AN80" s="78">
        <v>2042</v>
      </c>
      <c r="AO80" s="251">
        <f ca="1">IF(J80=0,0,J80*AV80/100/IF(OR($P$7="",ISNUMBER($P$7)=FALSE),1,((1+$P$7/100)^(IF(OR($P$11="",ISNUMBER($P$11)=FALSE),AL80,IF(YEAR(NOW())+$P$11&lt;AL80,YEAR(NOW())+$P$11,AL80))-YEAR(NOW()))))*IF(OR($P$9="",ISNUMBER($P$9)=FALSE),1,((1+$P$9/100)^(IF(OR($P$11="",ISNUMBER($P$11)=FALSE),AL80,IF(YEAR(NOW())+$P$11&lt;AL80,YEAR(NOW())+$P$11,AL80))-YEAR(NOW())))))</f>
        <v>36400</v>
      </c>
      <c r="AP80" s="251">
        <f ca="1">IF(K80=0,0,K80*AV80/100/IF(OR($P$7="",ISNUMBER($P$7)=FALSE),1,((1+$P$7/100)^(IF(OR($P$11="",ISNUMBER($P$11)=FALSE),AM80,IF(YEAR(NOW())+$P$11+1&lt;AM80,YEAR(NOW())+$P$11+1,AM80))-YEAR(NOW()))))*IF(OR($P$9="",ISNUMBER($P$9)=FALSE),1,((1+$P$9/100)^(IF(OR($P$11="",ISNUMBER($P$11)=FALSE),AM80,IF(YEAR(NOW())+$P$11+1&lt;AM80,YEAR(NOW())+$P$11+1,AM80))-YEAR(NOW())))))</f>
        <v>5500</v>
      </c>
      <c r="AQ80" s="251"/>
      <c r="AR80" s="251">
        <f ca="1">IF(M80="$0 (pad)",0,IF(M80=0,0,M80*AV80/100/IF(OR($P$7="",ISNUMBER($P$7)=FALSE),1,((1+$P$7/100)^(IF(OR($P$11="",ISNUMBER($P$11)=FALSE),AN80,IF(YEAR(NOW())+$P$11+10&lt;AN80,YEAR(NOW())+$P$11+10,AN80))-YEAR(NOW()))))*IF(OR($P$9="",ISNUMBER($P$9)=FALSE),1,((1+$P$9/100)^(IF(OR($P$11="",ISNUMBER($P$11)=FALSE),AN80,IF(YEAR(NOW())+$P$11+10&lt;AN80,YEAR(NOW())+$P$11+10,AN80))-YEAR(NOW()))))))</f>
        <v>0</v>
      </c>
      <c r="AS80" s="251">
        <f ca="1">IF(N80="$0 (pad)",0,IF(N80=0,0,N80*AV80/100/IF(OR($P$7="",ISNUMBER($P$7)=FALSE),1,((1+$P$7/100)^(IF(OR($P$11="",ISNUMBER($P$11)=FALSE),AN80,IF(YEAR(NOW())+$P$11+10&lt;AN80,YEAR(NOW())+$P$11+10,AN80))-YEAR(NOW()))))*IF(OR($P$9="",ISNUMBER($P$9)=FALSE),1,((1+$P$9/100)^(IF(OR($P$11="",ISNUMBER($P$11)=FALSE),AN80,IF(YEAR(NOW())+$P$11+10&lt;AN80,YEAR(NOW())+$P$11+10,AN80))-YEAR(NOW()))))))</f>
        <v>0</v>
      </c>
      <c r="AT80" s="251">
        <f ca="1">IF(Q80=0,0,Q80*AV80/100/IF(OR($P$7="",ISNUMBER($P$7)=FALSE),1,((1+$P$7/100)^(IF(OR($P$11="",ISNUMBER($P$11)=FALSE),AL80,IF(YEAR(NOW())+$P$11&lt;AL80,YEAR(NOW())+$P$11,AL80))-YEAR(NOW()))))*IF(OR($P$9="",ISNUMBER($P$9)=FALSE),1,((1+$P$9/100)^(IF(OR($P$11="",ISNUMBER($P$11)=FALSE),AL80,IF(YEAR(NOW())+$P$11&lt;AL80,YEAR(NOW())+$P$11,AL80))-YEAR(NOW())))))</f>
        <v>43314</v>
      </c>
      <c r="AU80" s="251">
        <f ca="1">IF(R80=0,0,R80*AV80/100/IF(OR($P$7="",ISNUMBER($P$7)=FALSE),1,((1+$P$7/100)^(IF(OR($P$11="",ISNUMBER($P$11)=FALSE),IF(AN80="",YEAR(NOW())+5,AN80),IF(YEAR(NOW())+$P$11+10&lt;IF(AN80="",YEAR(NOW())+5,AN80),YEAR(NOW())+$P$11+10,IF(AN80="",YEAR(NOW())+5,AN80)))-YEAR(NOW()))))*IF(OR($P$9="",ISNUMBER($P$9)=FALSE),1,((1+$P$9/100)^(IF(OR($P$11="",ISNUMBER($P$11)=FALSE),IF(AN80="",YEAR(NOW())+5,AN80),IF(YEAR(NOW())+$P$11+10&lt;IF(AN80="",YEAR(NOW())+5,AN80),YEAR(NOW())+$P$11+10,IF(AN80="",YEAR(NOW())+5,AN80)))-YEAR(NOW())))))</f>
        <v>23875</v>
      </c>
      <c r="AV80" s="78">
        <v>100</v>
      </c>
    </row>
    <row r="81" spans="1:48" x14ac:dyDescent="0.15">
      <c r="A81" s="112">
        <v>62</v>
      </c>
      <c r="B81" s="112" t="s">
        <v>1660</v>
      </c>
      <c r="C81" s="113" t="s">
        <v>1361</v>
      </c>
      <c r="D81" s="112" t="s">
        <v>220</v>
      </c>
      <c r="E81" s="119">
        <v>433895</v>
      </c>
      <c r="F81" s="112" t="s">
        <v>966</v>
      </c>
      <c r="G81" s="112" t="s">
        <v>1661</v>
      </c>
      <c r="H81" s="112" t="s">
        <v>1661</v>
      </c>
      <c r="I81" s="116">
        <v>1</v>
      </c>
      <c r="J81" s="288">
        <v>32200</v>
      </c>
      <c r="K81" s="288">
        <v>5500</v>
      </c>
      <c r="L81" s="288"/>
      <c r="M81" s="288" t="s">
        <v>989</v>
      </c>
      <c r="N81" s="288" t="s">
        <v>989</v>
      </c>
      <c r="O81" s="288">
        <v>37700</v>
      </c>
      <c r="P81" s="288">
        <f t="shared" ca="1" si="0"/>
        <v>37700</v>
      </c>
      <c r="Q81" s="289">
        <v>43314</v>
      </c>
      <c r="R81" s="289">
        <v>2387.5</v>
      </c>
      <c r="S81" s="289">
        <v>45701.5</v>
      </c>
      <c r="T81" s="290">
        <f t="shared" ca="1" si="1"/>
        <v>45701.5</v>
      </c>
      <c r="U81" s="109"/>
      <c r="V81" s="109" t="s">
        <v>1366</v>
      </c>
      <c r="W81" s="109" t="s">
        <v>1369</v>
      </c>
      <c r="X81" s="108" t="s">
        <v>1367</v>
      </c>
      <c r="Y81" s="108" t="s">
        <v>1044</v>
      </c>
      <c r="Z81" s="287">
        <v>43982</v>
      </c>
      <c r="AA81" s="107">
        <f t="shared" ca="1" si="2"/>
        <v>48365</v>
      </c>
      <c r="AB81" s="108" t="s">
        <v>1670</v>
      </c>
      <c r="AC81" s="108" t="s">
        <v>1669</v>
      </c>
      <c r="AD81" s="108">
        <v>2011</v>
      </c>
      <c r="AE81" s="110">
        <v>1525</v>
      </c>
      <c r="AF81" s="110">
        <v>687.15</v>
      </c>
      <c r="AG81" s="108" t="s">
        <v>1666</v>
      </c>
      <c r="AH81" s="110"/>
      <c r="AI81" s="109" t="s">
        <v>991</v>
      </c>
      <c r="AJ81" s="109"/>
      <c r="AK81" s="80">
        <v>48365</v>
      </c>
      <c r="AL81" s="78">
        <v>2032</v>
      </c>
      <c r="AM81" s="78">
        <v>2033</v>
      </c>
      <c r="AN81" s="78">
        <v>2042</v>
      </c>
      <c r="AO81" s="251">
        <f ca="1">IF(J81=0,0,J81*AV81/100/IF(OR($P$7="",ISNUMBER($P$7)=FALSE),1,((1+$P$7/100)^(IF(OR($P$11="",ISNUMBER($P$11)=FALSE),AL81,IF(YEAR(NOW())+$P$11&lt;AL81,YEAR(NOW())+$P$11,AL81))-YEAR(NOW()))))*IF(OR($P$9="",ISNUMBER($P$9)=FALSE),1,((1+$P$9/100)^(IF(OR($P$11="",ISNUMBER($P$11)=FALSE),AL81,IF(YEAR(NOW())+$P$11&lt;AL81,YEAR(NOW())+$P$11,AL81))-YEAR(NOW())))))</f>
        <v>32200</v>
      </c>
      <c r="AP81" s="251">
        <f ca="1">IF(K81=0,0,K81*AV81/100/IF(OR($P$7="",ISNUMBER($P$7)=FALSE),1,((1+$P$7/100)^(IF(OR($P$11="",ISNUMBER($P$11)=FALSE),AM81,IF(YEAR(NOW())+$P$11+1&lt;AM81,YEAR(NOW())+$P$11+1,AM81))-YEAR(NOW()))))*IF(OR($P$9="",ISNUMBER($P$9)=FALSE),1,((1+$P$9/100)^(IF(OR($P$11="",ISNUMBER($P$11)=FALSE),AM81,IF(YEAR(NOW())+$P$11+1&lt;AM81,YEAR(NOW())+$P$11+1,AM81))-YEAR(NOW())))))</f>
        <v>5500</v>
      </c>
      <c r="AQ81" s="251"/>
      <c r="AR81" s="251">
        <f ca="1">IF(M81="$0 (pad)",0,IF(M81=0,0,M81*AV81/100/IF(OR($P$7="",ISNUMBER($P$7)=FALSE),1,((1+$P$7/100)^(IF(OR($P$11="",ISNUMBER($P$11)=FALSE),AN81,IF(YEAR(NOW())+$P$11+10&lt;AN81,YEAR(NOW())+$P$11+10,AN81))-YEAR(NOW()))))*IF(OR($P$9="",ISNUMBER($P$9)=FALSE),1,((1+$P$9/100)^(IF(OR($P$11="",ISNUMBER($P$11)=FALSE),AN81,IF(YEAR(NOW())+$P$11+10&lt;AN81,YEAR(NOW())+$P$11+10,AN81))-YEAR(NOW()))))))</f>
        <v>0</v>
      </c>
      <c r="AS81" s="251">
        <f ca="1">IF(N81="$0 (pad)",0,IF(N81=0,0,N81*AV81/100/IF(OR($P$7="",ISNUMBER($P$7)=FALSE),1,((1+$P$7/100)^(IF(OR($P$11="",ISNUMBER($P$11)=FALSE),AN81,IF(YEAR(NOW())+$P$11+10&lt;AN81,YEAR(NOW())+$P$11+10,AN81))-YEAR(NOW()))))*IF(OR($P$9="",ISNUMBER($P$9)=FALSE),1,((1+$P$9/100)^(IF(OR($P$11="",ISNUMBER($P$11)=FALSE),AN81,IF(YEAR(NOW())+$P$11+10&lt;AN81,YEAR(NOW())+$P$11+10,AN81))-YEAR(NOW()))))))</f>
        <v>0</v>
      </c>
      <c r="AT81" s="251">
        <f ca="1">IF(Q81=0,0,Q81*AV81/100/IF(OR($P$7="",ISNUMBER($P$7)=FALSE),1,((1+$P$7/100)^(IF(OR($P$11="",ISNUMBER($P$11)=FALSE),AL81,IF(YEAR(NOW())+$P$11&lt;AL81,YEAR(NOW())+$P$11,AL81))-YEAR(NOW()))))*IF(OR($P$9="",ISNUMBER($P$9)=FALSE),1,((1+$P$9/100)^(IF(OR($P$11="",ISNUMBER($P$11)=FALSE),AL81,IF(YEAR(NOW())+$P$11&lt;AL81,YEAR(NOW())+$P$11,AL81))-YEAR(NOW())))))</f>
        <v>43314</v>
      </c>
      <c r="AU81" s="251">
        <f ca="1">IF(R81=0,0,R81*AV81/100/IF(OR($P$7="",ISNUMBER($P$7)=FALSE),1,((1+$P$7/100)^(IF(OR($P$11="",ISNUMBER($P$11)=FALSE),IF(AN81="",YEAR(NOW())+5,AN81),IF(YEAR(NOW())+$P$11+10&lt;IF(AN81="",YEAR(NOW())+5,AN81),YEAR(NOW())+$P$11+10,IF(AN81="",YEAR(NOW())+5,AN81)))-YEAR(NOW()))))*IF(OR($P$9="",ISNUMBER($P$9)=FALSE),1,((1+$P$9/100)^(IF(OR($P$11="",ISNUMBER($P$11)=FALSE),IF(AN81="",YEAR(NOW())+5,AN81),IF(YEAR(NOW())+$P$11+10&lt;IF(AN81="",YEAR(NOW())+5,AN81),YEAR(NOW())+$P$11+10,IF(AN81="",YEAR(NOW())+5,AN81)))-YEAR(NOW())))))</f>
        <v>2387.5</v>
      </c>
      <c r="AV81" s="78">
        <v>100</v>
      </c>
    </row>
    <row r="82" spans="1:48" x14ac:dyDescent="0.15">
      <c r="A82" s="112">
        <v>63</v>
      </c>
      <c r="B82" s="112" t="s">
        <v>1660</v>
      </c>
      <c r="C82" s="113" t="s">
        <v>1361</v>
      </c>
      <c r="D82" s="112" t="s">
        <v>221</v>
      </c>
      <c r="E82" s="119">
        <v>433929</v>
      </c>
      <c r="F82" s="112" t="s">
        <v>966</v>
      </c>
      <c r="G82" s="112" t="s">
        <v>1661</v>
      </c>
      <c r="H82" s="112" t="s">
        <v>1661</v>
      </c>
      <c r="I82" s="116">
        <v>1</v>
      </c>
      <c r="J82" s="288">
        <v>33600</v>
      </c>
      <c r="K82" s="288">
        <v>5500</v>
      </c>
      <c r="L82" s="288"/>
      <c r="M82" s="288" t="s">
        <v>989</v>
      </c>
      <c r="N82" s="288" t="s">
        <v>989</v>
      </c>
      <c r="O82" s="288">
        <v>39100</v>
      </c>
      <c r="P82" s="288">
        <f t="shared" ca="1" si="0"/>
        <v>39100</v>
      </c>
      <c r="Q82" s="289">
        <v>43314</v>
      </c>
      <c r="R82" s="289">
        <v>2387.5</v>
      </c>
      <c r="S82" s="289">
        <v>45701.5</v>
      </c>
      <c r="T82" s="290">
        <f t="shared" ca="1" si="1"/>
        <v>45701.5</v>
      </c>
      <c r="U82" s="109"/>
      <c r="V82" s="109" t="s">
        <v>1366</v>
      </c>
      <c r="W82" s="109" t="s">
        <v>1369</v>
      </c>
      <c r="X82" s="108" t="s">
        <v>1367</v>
      </c>
      <c r="Y82" s="108" t="s">
        <v>1044</v>
      </c>
      <c r="Z82" s="287">
        <v>43616</v>
      </c>
      <c r="AA82" s="107">
        <f t="shared" ca="1" si="2"/>
        <v>47999</v>
      </c>
      <c r="AB82" s="108" t="s">
        <v>1670</v>
      </c>
      <c r="AC82" s="108" t="s">
        <v>1669</v>
      </c>
      <c r="AD82" s="108">
        <v>2011</v>
      </c>
      <c r="AE82" s="110">
        <v>1535</v>
      </c>
      <c r="AF82" s="110">
        <v>685.14</v>
      </c>
      <c r="AG82" s="108" t="s">
        <v>1666</v>
      </c>
      <c r="AH82" s="110"/>
      <c r="AI82" s="109" t="s">
        <v>991</v>
      </c>
      <c r="AJ82" s="109"/>
      <c r="AK82" s="80">
        <v>47999</v>
      </c>
      <c r="AL82" s="78">
        <v>2031</v>
      </c>
      <c r="AM82" s="78">
        <v>2032</v>
      </c>
      <c r="AN82" s="78">
        <v>2042</v>
      </c>
      <c r="AO82" s="251">
        <f ca="1">IF(J82=0,0,J82*AV82/100/IF(OR($P$7="",ISNUMBER($P$7)=FALSE),1,((1+$P$7/100)^(IF(OR($P$11="",ISNUMBER($P$11)=FALSE),AL82,IF(YEAR(NOW())+$P$11&lt;AL82,YEAR(NOW())+$P$11,AL82))-YEAR(NOW()))))*IF(OR($P$9="",ISNUMBER($P$9)=FALSE),1,((1+$P$9/100)^(IF(OR($P$11="",ISNUMBER($P$11)=FALSE),AL82,IF(YEAR(NOW())+$P$11&lt;AL82,YEAR(NOW())+$P$11,AL82))-YEAR(NOW())))))</f>
        <v>33600</v>
      </c>
      <c r="AP82" s="251">
        <f ca="1">IF(K82=0,0,K82*AV82/100/IF(OR($P$7="",ISNUMBER($P$7)=FALSE),1,((1+$P$7/100)^(IF(OR($P$11="",ISNUMBER($P$11)=FALSE),AM82,IF(YEAR(NOW())+$P$11+1&lt;AM82,YEAR(NOW())+$P$11+1,AM82))-YEAR(NOW()))))*IF(OR($P$9="",ISNUMBER($P$9)=FALSE),1,((1+$P$9/100)^(IF(OR($P$11="",ISNUMBER($P$11)=FALSE),AM82,IF(YEAR(NOW())+$P$11+1&lt;AM82,YEAR(NOW())+$P$11+1,AM82))-YEAR(NOW())))))</f>
        <v>5500</v>
      </c>
      <c r="AQ82" s="251"/>
      <c r="AR82" s="251">
        <f ca="1">IF(M82="$0 (pad)",0,IF(M82=0,0,M82*AV82/100/IF(OR($P$7="",ISNUMBER($P$7)=FALSE),1,((1+$P$7/100)^(IF(OR($P$11="",ISNUMBER($P$11)=FALSE),AN82,IF(YEAR(NOW())+$P$11+10&lt;AN82,YEAR(NOW())+$P$11+10,AN82))-YEAR(NOW()))))*IF(OR($P$9="",ISNUMBER($P$9)=FALSE),1,((1+$P$9/100)^(IF(OR($P$11="",ISNUMBER($P$11)=FALSE),AN82,IF(YEAR(NOW())+$P$11+10&lt;AN82,YEAR(NOW())+$P$11+10,AN82))-YEAR(NOW()))))))</f>
        <v>0</v>
      </c>
      <c r="AS82" s="251">
        <f ca="1">IF(N82="$0 (pad)",0,IF(N82=0,0,N82*AV82/100/IF(OR($P$7="",ISNUMBER($P$7)=FALSE),1,((1+$P$7/100)^(IF(OR($P$11="",ISNUMBER($P$11)=FALSE),AN82,IF(YEAR(NOW())+$P$11+10&lt;AN82,YEAR(NOW())+$P$11+10,AN82))-YEAR(NOW()))))*IF(OR($P$9="",ISNUMBER($P$9)=FALSE),1,((1+$P$9/100)^(IF(OR($P$11="",ISNUMBER($P$11)=FALSE),AN82,IF(YEAR(NOW())+$P$11+10&lt;AN82,YEAR(NOW())+$P$11+10,AN82))-YEAR(NOW()))))))</f>
        <v>0</v>
      </c>
      <c r="AT82" s="251">
        <f ca="1">IF(Q82=0,0,Q82*AV82/100/IF(OR($P$7="",ISNUMBER($P$7)=FALSE),1,((1+$P$7/100)^(IF(OR($P$11="",ISNUMBER($P$11)=FALSE),AL82,IF(YEAR(NOW())+$P$11&lt;AL82,YEAR(NOW())+$P$11,AL82))-YEAR(NOW()))))*IF(OR($P$9="",ISNUMBER($P$9)=FALSE),1,((1+$P$9/100)^(IF(OR($P$11="",ISNUMBER($P$11)=FALSE),AL82,IF(YEAR(NOW())+$P$11&lt;AL82,YEAR(NOW())+$P$11,AL82))-YEAR(NOW())))))</f>
        <v>43314</v>
      </c>
      <c r="AU82" s="251">
        <f ca="1">IF(R82=0,0,R82*AV82/100/IF(OR($P$7="",ISNUMBER($P$7)=FALSE),1,((1+$P$7/100)^(IF(OR($P$11="",ISNUMBER($P$11)=FALSE),IF(AN82="",YEAR(NOW())+5,AN82),IF(YEAR(NOW())+$P$11+10&lt;IF(AN82="",YEAR(NOW())+5,AN82),YEAR(NOW())+$P$11+10,IF(AN82="",YEAR(NOW())+5,AN82)))-YEAR(NOW()))))*IF(OR($P$9="",ISNUMBER($P$9)=FALSE),1,((1+$P$9/100)^(IF(OR($P$11="",ISNUMBER($P$11)=FALSE),IF(AN82="",YEAR(NOW())+5,AN82),IF(YEAR(NOW())+$P$11+10&lt;IF(AN82="",YEAR(NOW())+5,AN82),YEAR(NOW())+$P$11+10,IF(AN82="",YEAR(NOW())+5,AN82)))-YEAR(NOW())))))</f>
        <v>2387.5</v>
      </c>
      <c r="AV82" s="78">
        <v>100</v>
      </c>
    </row>
    <row r="83" spans="1:48" x14ac:dyDescent="0.15">
      <c r="A83" s="112">
        <v>64</v>
      </c>
      <c r="B83" s="112" t="s">
        <v>1660</v>
      </c>
      <c r="C83" s="113" t="s">
        <v>1361</v>
      </c>
      <c r="D83" s="112" t="s">
        <v>222</v>
      </c>
      <c r="E83" s="119">
        <v>433894</v>
      </c>
      <c r="F83" s="112" t="s">
        <v>966</v>
      </c>
      <c r="G83" s="112" t="s">
        <v>1661</v>
      </c>
      <c r="H83" s="112" t="s">
        <v>1661</v>
      </c>
      <c r="I83" s="116">
        <v>1</v>
      </c>
      <c r="J83" s="288">
        <v>36400</v>
      </c>
      <c r="K83" s="288">
        <v>20500</v>
      </c>
      <c r="L83" s="288"/>
      <c r="M83" s="288">
        <v>0</v>
      </c>
      <c r="N83" s="288">
        <v>38200</v>
      </c>
      <c r="O83" s="288">
        <v>95100</v>
      </c>
      <c r="P83" s="288">
        <f t="shared" ca="1" si="0"/>
        <v>95100</v>
      </c>
      <c r="Q83" s="289">
        <v>43314</v>
      </c>
      <c r="R83" s="289">
        <v>2387.5</v>
      </c>
      <c r="S83" s="289">
        <v>45701.5</v>
      </c>
      <c r="T83" s="290">
        <f t="shared" ca="1" si="1"/>
        <v>45701.5</v>
      </c>
      <c r="U83" s="109"/>
      <c r="V83" s="109" t="s">
        <v>1366</v>
      </c>
      <c r="W83" s="109" t="s">
        <v>1369</v>
      </c>
      <c r="X83" s="108" t="s">
        <v>1367</v>
      </c>
      <c r="Y83" s="108" t="s">
        <v>1044</v>
      </c>
      <c r="Z83" s="287">
        <v>43982</v>
      </c>
      <c r="AA83" s="107">
        <f t="shared" ca="1" si="2"/>
        <v>48365</v>
      </c>
      <c r="AB83" s="108" t="s">
        <v>1670</v>
      </c>
      <c r="AC83" s="108" t="s">
        <v>1669</v>
      </c>
      <c r="AD83" s="108">
        <v>2011</v>
      </c>
      <c r="AE83" s="110">
        <v>1642</v>
      </c>
      <c r="AF83" s="110">
        <v>685.2</v>
      </c>
      <c r="AG83" s="108" t="s">
        <v>1666</v>
      </c>
      <c r="AH83" s="110"/>
      <c r="AI83" s="109" t="s">
        <v>991</v>
      </c>
      <c r="AJ83" s="109"/>
      <c r="AK83" s="80">
        <v>48365</v>
      </c>
      <c r="AL83" s="78">
        <v>2032</v>
      </c>
      <c r="AM83" s="78">
        <v>2033</v>
      </c>
      <c r="AN83" s="78">
        <v>2042</v>
      </c>
      <c r="AO83" s="251">
        <f ca="1">IF(J83=0,0,J83*AV83/100/IF(OR($P$7="",ISNUMBER($P$7)=FALSE),1,((1+$P$7/100)^(IF(OR($P$11="",ISNUMBER($P$11)=FALSE),AL83,IF(YEAR(NOW())+$P$11&lt;AL83,YEAR(NOW())+$P$11,AL83))-YEAR(NOW()))))*IF(OR($P$9="",ISNUMBER($P$9)=FALSE),1,((1+$P$9/100)^(IF(OR($P$11="",ISNUMBER($P$11)=FALSE),AL83,IF(YEAR(NOW())+$P$11&lt;AL83,YEAR(NOW())+$P$11,AL83))-YEAR(NOW())))))</f>
        <v>36400</v>
      </c>
      <c r="AP83" s="251">
        <f ca="1">IF(K83=0,0,K83*AV83/100/IF(OR($P$7="",ISNUMBER($P$7)=FALSE),1,((1+$P$7/100)^(IF(OR($P$11="",ISNUMBER($P$11)=FALSE),AM83,IF(YEAR(NOW())+$P$11+1&lt;AM83,YEAR(NOW())+$P$11+1,AM83))-YEAR(NOW()))))*IF(OR($P$9="",ISNUMBER($P$9)=FALSE),1,((1+$P$9/100)^(IF(OR($P$11="",ISNUMBER($P$11)=FALSE),AM83,IF(YEAR(NOW())+$P$11+1&lt;AM83,YEAR(NOW())+$P$11+1,AM83))-YEAR(NOW())))))</f>
        <v>20500</v>
      </c>
      <c r="AQ83" s="251"/>
      <c r="AR83" s="251">
        <f ca="1">IF(M83="$0 (pad)",0,IF(M83=0,0,M83*AV83/100/IF(OR($P$7="",ISNUMBER($P$7)=FALSE),1,((1+$P$7/100)^(IF(OR($P$11="",ISNUMBER($P$11)=FALSE),AN83,IF(YEAR(NOW())+$P$11+10&lt;AN83,YEAR(NOW())+$P$11+10,AN83))-YEAR(NOW()))))*IF(OR($P$9="",ISNUMBER($P$9)=FALSE),1,((1+$P$9/100)^(IF(OR($P$11="",ISNUMBER($P$11)=FALSE),AN83,IF(YEAR(NOW())+$P$11+10&lt;AN83,YEAR(NOW())+$P$11+10,AN83))-YEAR(NOW()))))))</f>
        <v>0</v>
      </c>
      <c r="AS83" s="251">
        <f ca="1">IF(N83="$0 (pad)",0,IF(N83=0,0,N83*AV83/100/IF(OR($P$7="",ISNUMBER($P$7)=FALSE),1,((1+$P$7/100)^(IF(OR($P$11="",ISNUMBER($P$11)=FALSE),AN83,IF(YEAR(NOW())+$P$11+10&lt;AN83,YEAR(NOW())+$P$11+10,AN83))-YEAR(NOW()))))*IF(OR($P$9="",ISNUMBER($P$9)=FALSE),1,((1+$P$9/100)^(IF(OR($P$11="",ISNUMBER($P$11)=FALSE),AN83,IF(YEAR(NOW())+$P$11+10&lt;AN83,YEAR(NOW())+$P$11+10,AN83))-YEAR(NOW()))))))</f>
        <v>38200</v>
      </c>
      <c r="AT83" s="251">
        <f ca="1">IF(Q83=0,0,Q83*AV83/100/IF(OR($P$7="",ISNUMBER($P$7)=FALSE),1,((1+$P$7/100)^(IF(OR($P$11="",ISNUMBER($P$11)=FALSE),AL83,IF(YEAR(NOW())+$P$11&lt;AL83,YEAR(NOW())+$P$11,AL83))-YEAR(NOW()))))*IF(OR($P$9="",ISNUMBER($P$9)=FALSE),1,((1+$P$9/100)^(IF(OR($P$11="",ISNUMBER($P$11)=FALSE),AL83,IF(YEAR(NOW())+$P$11&lt;AL83,YEAR(NOW())+$P$11,AL83))-YEAR(NOW())))))</f>
        <v>43314</v>
      </c>
      <c r="AU83" s="251">
        <f ca="1">IF(R83=0,0,R83*AV83/100/IF(OR($P$7="",ISNUMBER($P$7)=FALSE),1,((1+$P$7/100)^(IF(OR($P$11="",ISNUMBER($P$11)=FALSE),IF(AN83="",YEAR(NOW())+5,AN83),IF(YEAR(NOW())+$P$11+10&lt;IF(AN83="",YEAR(NOW())+5,AN83),YEAR(NOW())+$P$11+10,IF(AN83="",YEAR(NOW())+5,AN83)))-YEAR(NOW()))))*IF(OR($P$9="",ISNUMBER($P$9)=FALSE),1,((1+$P$9/100)^(IF(OR($P$11="",ISNUMBER($P$11)=FALSE),IF(AN83="",YEAR(NOW())+5,AN83),IF(YEAR(NOW())+$P$11+10&lt;IF(AN83="",YEAR(NOW())+5,AN83),YEAR(NOW())+$P$11+10,IF(AN83="",YEAR(NOW())+5,AN83)))-YEAR(NOW())))))</f>
        <v>2387.5</v>
      </c>
      <c r="AV83" s="78">
        <v>100</v>
      </c>
    </row>
    <row r="84" spans="1:48" x14ac:dyDescent="0.15">
      <c r="A84" s="112">
        <v>65</v>
      </c>
      <c r="B84" s="112" t="s">
        <v>1660</v>
      </c>
      <c r="C84" s="113" t="s">
        <v>1361</v>
      </c>
      <c r="D84" s="112" t="s">
        <v>223</v>
      </c>
      <c r="E84" s="119">
        <v>458656</v>
      </c>
      <c r="F84" s="112" t="s">
        <v>966</v>
      </c>
      <c r="G84" s="112" t="s">
        <v>1661</v>
      </c>
      <c r="H84" s="112" t="s">
        <v>1661</v>
      </c>
      <c r="I84" s="116">
        <v>1</v>
      </c>
      <c r="J84" s="288">
        <v>35200</v>
      </c>
      <c r="K84" s="288">
        <v>5500</v>
      </c>
      <c r="L84" s="288"/>
      <c r="M84" s="288" t="s">
        <v>989</v>
      </c>
      <c r="N84" s="288" t="s">
        <v>989</v>
      </c>
      <c r="O84" s="288">
        <v>40700</v>
      </c>
      <c r="P84" s="288">
        <f t="shared" ref="P84:P147" ca="1" si="3">SUM(AO84:AS84)</f>
        <v>40700</v>
      </c>
      <c r="Q84" s="289">
        <v>43314</v>
      </c>
      <c r="R84" s="289">
        <v>23875</v>
      </c>
      <c r="S84" s="289">
        <v>67189</v>
      </c>
      <c r="T84" s="290">
        <f t="shared" ref="T84:T147" ca="1" si="4">SUM(AT84:AU84)</f>
        <v>67189</v>
      </c>
      <c r="U84" s="109"/>
      <c r="V84" s="109" t="s">
        <v>1366</v>
      </c>
      <c r="W84" s="109" t="s">
        <v>1369</v>
      </c>
      <c r="X84" s="108" t="s">
        <v>1367</v>
      </c>
      <c r="Y84" s="108" t="s">
        <v>1045</v>
      </c>
      <c r="Z84" s="287">
        <v>43465</v>
      </c>
      <c r="AA84" s="107">
        <f t="shared" ref="AA84:AA147" ca="1" si="5">IF(OR($P$11="",AK84="Complete",ISNUMBER($P$11)=FALSE),AK84,IF(YEAR(AK84)&gt;YEAR(NOW())+$P$11,DATE(YEAR(NOW())+$P$11,12,31),AK84))</f>
        <v>47848</v>
      </c>
      <c r="AB84" s="108" t="s">
        <v>1670</v>
      </c>
      <c r="AC84" s="108" t="s">
        <v>1669</v>
      </c>
      <c r="AD84" s="108">
        <v>2013</v>
      </c>
      <c r="AE84" s="110">
        <v>1409</v>
      </c>
      <c r="AF84" s="110">
        <v>673.89</v>
      </c>
      <c r="AG84" s="108" t="s">
        <v>1666</v>
      </c>
      <c r="AH84" s="110"/>
      <c r="AI84" s="109" t="s">
        <v>991</v>
      </c>
      <c r="AJ84" s="109"/>
      <c r="AK84" s="80">
        <v>47848</v>
      </c>
      <c r="AL84" s="78">
        <v>2030</v>
      </c>
      <c r="AM84" s="78">
        <v>2031</v>
      </c>
      <c r="AN84" s="78">
        <v>2042</v>
      </c>
      <c r="AO84" s="251">
        <f ca="1">IF(J84=0,0,J84*AV84/100/IF(OR($P$7="",ISNUMBER($P$7)=FALSE),1,((1+$P$7/100)^(IF(OR($P$11="",ISNUMBER($P$11)=FALSE),AL84,IF(YEAR(NOW())+$P$11&lt;AL84,YEAR(NOW())+$P$11,AL84))-YEAR(NOW()))))*IF(OR($P$9="",ISNUMBER($P$9)=FALSE),1,((1+$P$9/100)^(IF(OR($P$11="",ISNUMBER($P$11)=FALSE),AL84,IF(YEAR(NOW())+$P$11&lt;AL84,YEAR(NOW())+$P$11,AL84))-YEAR(NOW())))))</f>
        <v>35200</v>
      </c>
      <c r="AP84" s="251">
        <f ca="1">IF(K84=0,0,K84*AV84/100/IF(OR($P$7="",ISNUMBER($P$7)=FALSE),1,((1+$P$7/100)^(IF(OR($P$11="",ISNUMBER($P$11)=FALSE),AM84,IF(YEAR(NOW())+$P$11+1&lt;AM84,YEAR(NOW())+$P$11+1,AM84))-YEAR(NOW()))))*IF(OR($P$9="",ISNUMBER($P$9)=FALSE),1,((1+$P$9/100)^(IF(OR($P$11="",ISNUMBER($P$11)=FALSE),AM84,IF(YEAR(NOW())+$P$11+1&lt;AM84,YEAR(NOW())+$P$11+1,AM84))-YEAR(NOW())))))</f>
        <v>5500</v>
      </c>
      <c r="AQ84" s="251"/>
      <c r="AR84" s="251">
        <f ca="1">IF(M84="$0 (pad)",0,IF(M84=0,0,M84*AV84/100/IF(OR($P$7="",ISNUMBER($P$7)=FALSE),1,((1+$P$7/100)^(IF(OR($P$11="",ISNUMBER($P$11)=FALSE),AN84,IF(YEAR(NOW())+$P$11+10&lt;AN84,YEAR(NOW())+$P$11+10,AN84))-YEAR(NOW()))))*IF(OR($P$9="",ISNUMBER($P$9)=FALSE),1,((1+$P$9/100)^(IF(OR($P$11="",ISNUMBER($P$11)=FALSE),AN84,IF(YEAR(NOW())+$P$11+10&lt;AN84,YEAR(NOW())+$P$11+10,AN84))-YEAR(NOW()))))))</f>
        <v>0</v>
      </c>
      <c r="AS84" s="251">
        <f ca="1">IF(N84="$0 (pad)",0,IF(N84=0,0,N84*AV84/100/IF(OR($P$7="",ISNUMBER($P$7)=FALSE),1,((1+$P$7/100)^(IF(OR($P$11="",ISNUMBER($P$11)=FALSE),AN84,IF(YEAR(NOW())+$P$11+10&lt;AN84,YEAR(NOW())+$P$11+10,AN84))-YEAR(NOW()))))*IF(OR($P$9="",ISNUMBER($P$9)=FALSE),1,((1+$P$9/100)^(IF(OR($P$11="",ISNUMBER($P$11)=FALSE),AN84,IF(YEAR(NOW())+$P$11+10&lt;AN84,YEAR(NOW())+$P$11+10,AN84))-YEAR(NOW()))))))</f>
        <v>0</v>
      </c>
      <c r="AT84" s="251">
        <f ca="1">IF(Q84=0,0,Q84*AV84/100/IF(OR($P$7="",ISNUMBER($P$7)=FALSE),1,((1+$P$7/100)^(IF(OR($P$11="",ISNUMBER($P$11)=FALSE),AL84,IF(YEAR(NOW())+$P$11&lt;AL84,YEAR(NOW())+$P$11,AL84))-YEAR(NOW()))))*IF(OR($P$9="",ISNUMBER($P$9)=FALSE),1,((1+$P$9/100)^(IF(OR($P$11="",ISNUMBER($P$11)=FALSE),AL84,IF(YEAR(NOW())+$P$11&lt;AL84,YEAR(NOW())+$P$11,AL84))-YEAR(NOW())))))</f>
        <v>43314</v>
      </c>
      <c r="AU84" s="251">
        <f ca="1">IF(R84=0,0,R84*AV84/100/IF(OR($P$7="",ISNUMBER($P$7)=FALSE),1,((1+$P$7/100)^(IF(OR($P$11="",ISNUMBER($P$11)=FALSE),IF(AN84="",YEAR(NOW())+5,AN84),IF(YEAR(NOW())+$P$11+10&lt;IF(AN84="",YEAR(NOW())+5,AN84),YEAR(NOW())+$P$11+10,IF(AN84="",YEAR(NOW())+5,AN84)))-YEAR(NOW()))))*IF(OR($P$9="",ISNUMBER($P$9)=FALSE),1,((1+$P$9/100)^(IF(OR($P$11="",ISNUMBER($P$11)=FALSE),IF(AN84="",YEAR(NOW())+5,AN84),IF(YEAR(NOW())+$P$11+10&lt;IF(AN84="",YEAR(NOW())+5,AN84),YEAR(NOW())+$P$11+10,IF(AN84="",YEAR(NOW())+5,AN84)))-YEAR(NOW())))))</f>
        <v>23875</v>
      </c>
      <c r="AV84" s="78">
        <v>100</v>
      </c>
    </row>
    <row r="85" spans="1:48" x14ac:dyDescent="0.15">
      <c r="A85" s="112">
        <v>66</v>
      </c>
      <c r="B85" s="112" t="s">
        <v>1660</v>
      </c>
      <c r="C85" s="113" t="s">
        <v>1361</v>
      </c>
      <c r="D85" s="112" t="s">
        <v>224</v>
      </c>
      <c r="E85" s="119">
        <v>458657</v>
      </c>
      <c r="F85" s="112" t="s">
        <v>966</v>
      </c>
      <c r="G85" s="112" t="s">
        <v>1661</v>
      </c>
      <c r="H85" s="112" t="s">
        <v>1661</v>
      </c>
      <c r="I85" s="116">
        <v>1</v>
      </c>
      <c r="J85" s="288">
        <v>35200</v>
      </c>
      <c r="K85" s="288">
        <v>20500</v>
      </c>
      <c r="L85" s="288"/>
      <c r="M85" s="288">
        <v>0</v>
      </c>
      <c r="N85" s="288">
        <v>30800</v>
      </c>
      <c r="O85" s="288">
        <v>86500</v>
      </c>
      <c r="P85" s="288">
        <f t="shared" ca="1" si="3"/>
        <v>86500</v>
      </c>
      <c r="Q85" s="289">
        <v>43314</v>
      </c>
      <c r="R85" s="289">
        <v>2387.5</v>
      </c>
      <c r="S85" s="289">
        <v>45701.5</v>
      </c>
      <c r="T85" s="290">
        <f t="shared" ca="1" si="4"/>
        <v>45701.5</v>
      </c>
      <c r="U85" s="109"/>
      <c r="V85" s="109" t="s">
        <v>1366</v>
      </c>
      <c r="W85" s="109" t="s">
        <v>1369</v>
      </c>
      <c r="X85" s="108" t="s">
        <v>1367</v>
      </c>
      <c r="Y85" s="108" t="s">
        <v>1045</v>
      </c>
      <c r="Z85" s="287">
        <v>43951</v>
      </c>
      <c r="AA85" s="107">
        <f t="shared" ca="1" si="5"/>
        <v>48334</v>
      </c>
      <c r="AB85" s="108" t="s">
        <v>1670</v>
      </c>
      <c r="AC85" s="108" t="s">
        <v>1669</v>
      </c>
      <c r="AD85" s="108">
        <v>2013</v>
      </c>
      <c r="AE85" s="110">
        <v>1461</v>
      </c>
      <c r="AF85" s="110">
        <v>675.84</v>
      </c>
      <c r="AG85" s="108" t="s">
        <v>1666</v>
      </c>
      <c r="AH85" s="110"/>
      <c r="AI85" s="109" t="s">
        <v>991</v>
      </c>
      <c r="AJ85" s="109"/>
      <c r="AK85" s="80">
        <v>48334</v>
      </c>
      <c r="AL85" s="78">
        <v>2032</v>
      </c>
      <c r="AM85" s="78">
        <v>2033</v>
      </c>
      <c r="AN85" s="78">
        <v>2042</v>
      </c>
      <c r="AO85" s="251">
        <f ca="1">IF(J85=0,0,J85*AV85/100/IF(OR($P$7="",ISNUMBER($P$7)=FALSE),1,((1+$P$7/100)^(IF(OR($P$11="",ISNUMBER($P$11)=FALSE),AL85,IF(YEAR(NOW())+$P$11&lt;AL85,YEAR(NOW())+$P$11,AL85))-YEAR(NOW()))))*IF(OR($P$9="",ISNUMBER($P$9)=FALSE),1,((1+$P$9/100)^(IF(OR($P$11="",ISNUMBER($P$11)=FALSE),AL85,IF(YEAR(NOW())+$P$11&lt;AL85,YEAR(NOW())+$P$11,AL85))-YEAR(NOW())))))</f>
        <v>35200</v>
      </c>
      <c r="AP85" s="251">
        <f ca="1">IF(K85=0,0,K85*AV85/100/IF(OR($P$7="",ISNUMBER($P$7)=FALSE),1,((1+$P$7/100)^(IF(OR($P$11="",ISNUMBER($P$11)=FALSE),AM85,IF(YEAR(NOW())+$P$11+1&lt;AM85,YEAR(NOW())+$P$11+1,AM85))-YEAR(NOW()))))*IF(OR($P$9="",ISNUMBER($P$9)=FALSE),1,((1+$P$9/100)^(IF(OR($P$11="",ISNUMBER($P$11)=FALSE),AM85,IF(YEAR(NOW())+$P$11+1&lt;AM85,YEAR(NOW())+$P$11+1,AM85))-YEAR(NOW())))))</f>
        <v>20500</v>
      </c>
      <c r="AQ85" s="251"/>
      <c r="AR85" s="251">
        <f ca="1">IF(M85="$0 (pad)",0,IF(M85=0,0,M85*AV85/100/IF(OR($P$7="",ISNUMBER($P$7)=FALSE),1,((1+$P$7/100)^(IF(OR($P$11="",ISNUMBER($P$11)=FALSE),AN85,IF(YEAR(NOW())+$P$11+10&lt;AN85,YEAR(NOW())+$P$11+10,AN85))-YEAR(NOW()))))*IF(OR($P$9="",ISNUMBER($P$9)=FALSE),1,((1+$P$9/100)^(IF(OR($P$11="",ISNUMBER($P$11)=FALSE),AN85,IF(YEAR(NOW())+$P$11+10&lt;AN85,YEAR(NOW())+$P$11+10,AN85))-YEAR(NOW()))))))</f>
        <v>0</v>
      </c>
      <c r="AS85" s="251">
        <f ca="1">IF(N85="$0 (pad)",0,IF(N85=0,0,N85*AV85/100/IF(OR($P$7="",ISNUMBER($P$7)=FALSE),1,((1+$P$7/100)^(IF(OR($P$11="",ISNUMBER($P$11)=FALSE),AN85,IF(YEAR(NOW())+$P$11+10&lt;AN85,YEAR(NOW())+$P$11+10,AN85))-YEAR(NOW()))))*IF(OR($P$9="",ISNUMBER($P$9)=FALSE),1,((1+$P$9/100)^(IF(OR($P$11="",ISNUMBER($P$11)=FALSE),AN85,IF(YEAR(NOW())+$P$11+10&lt;AN85,YEAR(NOW())+$P$11+10,AN85))-YEAR(NOW()))))))</f>
        <v>30800</v>
      </c>
      <c r="AT85" s="251">
        <f ca="1">IF(Q85=0,0,Q85*AV85/100/IF(OR($P$7="",ISNUMBER($P$7)=FALSE),1,((1+$P$7/100)^(IF(OR($P$11="",ISNUMBER($P$11)=FALSE),AL85,IF(YEAR(NOW())+$P$11&lt;AL85,YEAR(NOW())+$P$11,AL85))-YEAR(NOW()))))*IF(OR($P$9="",ISNUMBER($P$9)=FALSE),1,((1+$P$9/100)^(IF(OR($P$11="",ISNUMBER($P$11)=FALSE),AL85,IF(YEAR(NOW())+$P$11&lt;AL85,YEAR(NOW())+$P$11,AL85))-YEAR(NOW())))))</f>
        <v>43314</v>
      </c>
      <c r="AU85" s="251">
        <f ca="1">IF(R85=0,0,R85*AV85/100/IF(OR($P$7="",ISNUMBER($P$7)=FALSE),1,((1+$P$7/100)^(IF(OR($P$11="",ISNUMBER($P$11)=FALSE),IF(AN85="",YEAR(NOW())+5,AN85),IF(YEAR(NOW())+$P$11+10&lt;IF(AN85="",YEAR(NOW())+5,AN85),YEAR(NOW())+$P$11+10,IF(AN85="",YEAR(NOW())+5,AN85)))-YEAR(NOW()))))*IF(OR($P$9="",ISNUMBER($P$9)=FALSE),1,((1+$P$9/100)^(IF(OR($P$11="",ISNUMBER($P$11)=FALSE),IF(AN85="",YEAR(NOW())+5,AN85),IF(YEAR(NOW())+$P$11+10&lt;IF(AN85="",YEAR(NOW())+5,AN85),YEAR(NOW())+$P$11+10,IF(AN85="",YEAR(NOW())+5,AN85)))-YEAR(NOW())))))</f>
        <v>2387.5</v>
      </c>
      <c r="AV85" s="78">
        <v>100</v>
      </c>
    </row>
    <row r="86" spans="1:48" x14ac:dyDescent="0.15">
      <c r="A86" s="112">
        <v>67</v>
      </c>
      <c r="B86" s="112" t="s">
        <v>1660</v>
      </c>
      <c r="C86" s="113" t="s">
        <v>1361</v>
      </c>
      <c r="D86" s="112" t="s">
        <v>225</v>
      </c>
      <c r="E86" s="119">
        <v>425557</v>
      </c>
      <c r="F86" s="112" t="s">
        <v>966</v>
      </c>
      <c r="G86" s="112" t="s">
        <v>1661</v>
      </c>
      <c r="H86" s="112" t="s">
        <v>1661</v>
      </c>
      <c r="I86" s="116">
        <v>0.75</v>
      </c>
      <c r="J86" s="288">
        <v>48200</v>
      </c>
      <c r="K86" s="288">
        <v>5500</v>
      </c>
      <c r="L86" s="288"/>
      <c r="M86" s="288" t="s">
        <v>989</v>
      </c>
      <c r="N86" s="288" t="s">
        <v>989</v>
      </c>
      <c r="O86" s="288">
        <v>53700</v>
      </c>
      <c r="P86" s="288">
        <f t="shared" ca="1" si="3"/>
        <v>40275</v>
      </c>
      <c r="Q86" s="289">
        <v>43314</v>
      </c>
      <c r="R86" s="289">
        <v>2387.5</v>
      </c>
      <c r="S86" s="289">
        <v>45701.5</v>
      </c>
      <c r="T86" s="290">
        <f t="shared" ca="1" si="4"/>
        <v>34276.125</v>
      </c>
      <c r="U86" s="109"/>
      <c r="V86" s="109" t="s">
        <v>1366</v>
      </c>
      <c r="W86" s="109" t="s">
        <v>1369</v>
      </c>
      <c r="X86" s="108" t="s">
        <v>1367</v>
      </c>
      <c r="Y86" s="108" t="s">
        <v>1046</v>
      </c>
      <c r="Z86" s="287">
        <v>43585</v>
      </c>
      <c r="AA86" s="107">
        <f t="shared" ca="1" si="5"/>
        <v>47968</v>
      </c>
      <c r="AB86" s="108" t="s">
        <v>1670</v>
      </c>
      <c r="AC86" s="108" t="s">
        <v>1669</v>
      </c>
      <c r="AD86" s="108">
        <v>2010</v>
      </c>
      <c r="AE86" s="110">
        <v>2168</v>
      </c>
      <c r="AF86" s="110">
        <v>684.49</v>
      </c>
      <c r="AG86" s="108" t="s">
        <v>1666</v>
      </c>
      <c r="AH86" s="110"/>
      <c r="AI86" s="109" t="s">
        <v>991</v>
      </c>
      <c r="AJ86" s="109"/>
      <c r="AK86" s="80">
        <v>47968</v>
      </c>
      <c r="AL86" s="78">
        <v>2031</v>
      </c>
      <c r="AM86" s="78">
        <v>2032</v>
      </c>
      <c r="AN86" s="78">
        <v>2078</v>
      </c>
      <c r="AO86" s="251">
        <f ca="1">IF(J86=0,0,J86*AV86/100/IF(OR($P$7="",ISNUMBER($P$7)=FALSE),1,((1+$P$7/100)^(IF(OR($P$11="",ISNUMBER($P$11)=FALSE),AL86,IF(YEAR(NOW())+$P$11&lt;AL86,YEAR(NOW())+$P$11,AL86))-YEAR(NOW()))))*IF(OR($P$9="",ISNUMBER($P$9)=FALSE),1,((1+$P$9/100)^(IF(OR($P$11="",ISNUMBER($P$11)=FALSE),AL86,IF(YEAR(NOW())+$P$11&lt;AL86,YEAR(NOW())+$P$11,AL86))-YEAR(NOW())))))</f>
        <v>36150</v>
      </c>
      <c r="AP86" s="251">
        <f ca="1">IF(K86=0,0,K86*AV86/100/IF(OR($P$7="",ISNUMBER($P$7)=FALSE),1,((1+$P$7/100)^(IF(OR($P$11="",ISNUMBER($P$11)=FALSE),AM86,IF(YEAR(NOW())+$P$11+1&lt;AM86,YEAR(NOW())+$P$11+1,AM86))-YEAR(NOW()))))*IF(OR($P$9="",ISNUMBER($P$9)=FALSE),1,((1+$P$9/100)^(IF(OR($P$11="",ISNUMBER($P$11)=FALSE),AM86,IF(YEAR(NOW())+$P$11+1&lt;AM86,YEAR(NOW())+$P$11+1,AM86))-YEAR(NOW())))))</f>
        <v>4125</v>
      </c>
      <c r="AQ86" s="251"/>
      <c r="AR86" s="251">
        <f ca="1">IF(M86="$0 (pad)",0,IF(M86=0,0,M86*AV86/100/IF(OR($P$7="",ISNUMBER($P$7)=FALSE),1,((1+$P$7/100)^(IF(OR($P$11="",ISNUMBER($P$11)=FALSE),AN86,IF(YEAR(NOW())+$P$11+10&lt;AN86,YEAR(NOW())+$P$11+10,AN86))-YEAR(NOW()))))*IF(OR($P$9="",ISNUMBER($P$9)=FALSE),1,((1+$P$9/100)^(IF(OR($P$11="",ISNUMBER($P$11)=FALSE),AN86,IF(YEAR(NOW())+$P$11+10&lt;AN86,YEAR(NOW())+$P$11+10,AN86))-YEAR(NOW()))))))</f>
        <v>0</v>
      </c>
      <c r="AS86" s="251">
        <f ca="1">IF(N86="$0 (pad)",0,IF(N86=0,0,N86*AV86/100/IF(OR($P$7="",ISNUMBER($P$7)=FALSE),1,((1+$P$7/100)^(IF(OR($P$11="",ISNUMBER($P$11)=FALSE),AN86,IF(YEAR(NOW())+$P$11+10&lt;AN86,YEAR(NOW())+$P$11+10,AN86))-YEAR(NOW()))))*IF(OR($P$9="",ISNUMBER($P$9)=FALSE),1,((1+$P$9/100)^(IF(OR($P$11="",ISNUMBER($P$11)=FALSE),AN86,IF(YEAR(NOW())+$P$11+10&lt;AN86,YEAR(NOW())+$P$11+10,AN86))-YEAR(NOW()))))))</f>
        <v>0</v>
      </c>
      <c r="AT86" s="251">
        <f ca="1">IF(Q86=0,0,Q86*AV86/100/IF(OR($P$7="",ISNUMBER($P$7)=FALSE),1,((1+$P$7/100)^(IF(OR($P$11="",ISNUMBER($P$11)=FALSE),AL86,IF(YEAR(NOW())+$P$11&lt;AL86,YEAR(NOW())+$P$11,AL86))-YEAR(NOW()))))*IF(OR($P$9="",ISNUMBER($P$9)=FALSE),1,((1+$P$9/100)^(IF(OR($P$11="",ISNUMBER($P$11)=FALSE),AL86,IF(YEAR(NOW())+$P$11&lt;AL86,YEAR(NOW())+$P$11,AL86))-YEAR(NOW())))))</f>
        <v>32485.5</v>
      </c>
      <c r="AU86" s="251">
        <f ca="1">IF(R86=0,0,R86*AV86/100/IF(OR($P$7="",ISNUMBER($P$7)=FALSE),1,((1+$P$7/100)^(IF(OR($P$11="",ISNUMBER($P$11)=FALSE),IF(AN86="",YEAR(NOW())+5,AN86),IF(YEAR(NOW())+$P$11+10&lt;IF(AN86="",YEAR(NOW())+5,AN86),YEAR(NOW())+$P$11+10,IF(AN86="",YEAR(NOW())+5,AN86)))-YEAR(NOW()))))*IF(OR($P$9="",ISNUMBER($P$9)=FALSE),1,((1+$P$9/100)^(IF(OR($P$11="",ISNUMBER($P$11)=FALSE),IF(AN86="",YEAR(NOW())+5,AN86),IF(YEAR(NOW())+$P$11+10&lt;IF(AN86="",YEAR(NOW())+5,AN86),YEAR(NOW())+$P$11+10,IF(AN86="",YEAR(NOW())+5,AN86)))-YEAR(NOW())))))</f>
        <v>1790.625</v>
      </c>
      <c r="AV86" s="78">
        <v>75</v>
      </c>
    </row>
    <row r="87" spans="1:48" x14ac:dyDescent="0.15">
      <c r="A87" s="112">
        <v>68</v>
      </c>
      <c r="B87" s="112" t="s">
        <v>1660</v>
      </c>
      <c r="C87" s="113" t="s">
        <v>1361</v>
      </c>
      <c r="D87" s="112" t="s">
        <v>226</v>
      </c>
      <c r="E87" s="119">
        <v>482059</v>
      </c>
      <c r="F87" s="112" t="s">
        <v>966</v>
      </c>
      <c r="G87" s="112" t="s">
        <v>1661</v>
      </c>
      <c r="H87" s="112" t="s">
        <v>1661</v>
      </c>
      <c r="I87" s="116" t="s">
        <v>1359</v>
      </c>
      <c r="J87" s="288">
        <v>173200</v>
      </c>
      <c r="K87" s="288">
        <v>5500</v>
      </c>
      <c r="L87" s="288"/>
      <c r="M87" s="288" t="s">
        <v>989</v>
      </c>
      <c r="N87" s="288" t="s">
        <v>989</v>
      </c>
      <c r="O87" s="288">
        <v>178700</v>
      </c>
      <c r="P87" s="288">
        <f t="shared" ca="1" si="3"/>
        <v>167051.84071354163</v>
      </c>
      <c r="Q87" s="289">
        <v>200751</v>
      </c>
      <c r="R87" s="289">
        <v>2387.5</v>
      </c>
      <c r="S87" s="289">
        <v>203138.5</v>
      </c>
      <c r="T87" s="290">
        <f t="shared" ca="1" si="4"/>
        <v>189897.37182309892</v>
      </c>
      <c r="U87" s="109"/>
      <c r="V87" s="109" t="s">
        <v>1366</v>
      </c>
      <c r="W87" s="109" t="s">
        <v>1369</v>
      </c>
      <c r="X87" s="108" t="s">
        <v>1367</v>
      </c>
      <c r="Y87" s="108" t="s">
        <v>1046</v>
      </c>
      <c r="Z87" s="287">
        <v>45382</v>
      </c>
      <c r="AA87" s="107">
        <f t="shared" ca="1" si="5"/>
        <v>49765</v>
      </c>
      <c r="AB87" s="108" t="s">
        <v>1670</v>
      </c>
      <c r="AC87" s="108" t="s">
        <v>1669</v>
      </c>
      <c r="AD87" s="108">
        <v>2017</v>
      </c>
      <c r="AE87" s="110">
        <v>2175</v>
      </c>
      <c r="AF87" s="110">
        <v>685.51</v>
      </c>
      <c r="AG87" s="108" t="s">
        <v>1666</v>
      </c>
      <c r="AH87" s="110"/>
      <c r="AI87" s="109" t="s">
        <v>991</v>
      </c>
      <c r="AJ87" s="109"/>
      <c r="AK87" s="80">
        <v>49765</v>
      </c>
      <c r="AL87" s="78">
        <v>2036</v>
      </c>
      <c r="AM87" s="78">
        <v>2037</v>
      </c>
      <c r="AN87" s="78">
        <v>2078</v>
      </c>
      <c r="AO87" s="251">
        <f ca="1">IF(J87=0,0,J87*AV87/100/IF(OR($P$7="",ISNUMBER($P$7)=FALSE),1,((1+$P$7/100)^(IF(OR($P$11="",ISNUMBER($P$11)=FALSE),AL87,IF(YEAR(NOW())+$P$11&lt;AL87,YEAR(NOW())+$P$11,AL87))-YEAR(NOW()))))*IF(OR($P$9="",ISNUMBER($P$9)=FALSE),1,((1+$P$9/100)^(IF(OR($P$11="",ISNUMBER($P$11)=FALSE),AL87,IF(YEAR(NOW())+$P$11&lt;AL87,YEAR(NOW())+$P$11,AL87))-YEAR(NOW())))))</f>
        <v>161910.34589583331</v>
      </c>
      <c r="AP87" s="251">
        <f ca="1">IF(K87=0,0,K87*AV87/100/IF(OR($P$7="",ISNUMBER($P$7)=FALSE),1,((1+$P$7/100)^(IF(OR($P$11="",ISNUMBER($P$11)=FALSE),AM87,IF(YEAR(NOW())+$P$11+1&lt;AM87,YEAR(NOW())+$P$11+1,AM87))-YEAR(NOW()))))*IF(OR($P$9="",ISNUMBER($P$9)=FALSE),1,((1+$P$9/100)^(IF(OR($P$11="",ISNUMBER($P$11)=FALSE),AM87,IF(YEAR(NOW())+$P$11+1&lt;AM87,YEAR(NOW())+$P$11+1,AM87))-YEAR(NOW())))))</f>
        <v>5141.4948177083324</v>
      </c>
      <c r="AQ87" s="251"/>
      <c r="AR87" s="251">
        <f ca="1">IF(M87="$0 (pad)",0,IF(M87=0,0,M87*AV87/100/IF(OR($P$7="",ISNUMBER($P$7)=FALSE),1,((1+$P$7/100)^(IF(OR($P$11="",ISNUMBER($P$11)=FALSE),AN87,IF(YEAR(NOW())+$P$11+10&lt;AN87,YEAR(NOW())+$P$11+10,AN87))-YEAR(NOW()))))*IF(OR($P$9="",ISNUMBER($P$9)=FALSE),1,((1+$P$9/100)^(IF(OR($P$11="",ISNUMBER($P$11)=FALSE),AN87,IF(YEAR(NOW())+$P$11+10&lt;AN87,YEAR(NOW())+$P$11+10,AN87))-YEAR(NOW()))))))</f>
        <v>0</v>
      </c>
      <c r="AS87" s="251">
        <f ca="1">IF(N87="$0 (pad)",0,IF(N87=0,0,N87*AV87/100/IF(OR($P$7="",ISNUMBER($P$7)=FALSE),1,((1+$P$7/100)^(IF(OR($P$11="",ISNUMBER($P$11)=FALSE),AN87,IF(YEAR(NOW())+$P$11+10&lt;AN87,YEAR(NOW())+$P$11+10,AN87))-YEAR(NOW()))))*IF(OR($P$9="",ISNUMBER($P$9)=FALSE),1,((1+$P$9/100)^(IF(OR($P$11="",ISNUMBER($P$11)=FALSE),AN87,IF(YEAR(NOW())+$P$11+10&lt;AN87,YEAR(NOW())+$P$11+10,AN87))-YEAR(NOW()))))))</f>
        <v>0</v>
      </c>
      <c r="AT87" s="251">
        <f ca="1">IF(Q87=0,0,Q87*AV87/100/IF(OR($P$7="",ISNUMBER($P$7)=FALSE),1,((1+$P$7/100)^(IF(OR($P$11="",ISNUMBER($P$11)=FALSE),AL87,IF(YEAR(NOW())+$P$11&lt;AL87,YEAR(NOW())+$P$11,AL87))-YEAR(NOW()))))*IF(OR($P$9="",ISNUMBER($P$9)=FALSE),1,((1+$P$9/100)^(IF(OR($P$11="",ISNUMBER($P$11)=FALSE),AL87,IF(YEAR(NOW())+$P$11&lt;AL87,YEAR(NOW())+$P$11,AL87))-YEAR(NOW())))))</f>
        <v>187665.4956635937</v>
      </c>
      <c r="AU87" s="251">
        <f ca="1">IF(R87=0,0,R87*AV87/100/IF(OR($P$7="",ISNUMBER($P$7)=FALSE),1,((1+$P$7/100)^(IF(OR($P$11="",ISNUMBER($P$11)=FALSE),IF(AN87="",YEAR(NOW())+5,AN87),IF(YEAR(NOW())+$P$11+10&lt;IF(AN87="",YEAR(NOW())+5,AN87),YEAR(NOW())+$P$11+10,IF(AN87="",YEAR(NOW())+5,AN87)))-YEAR(NOW()))))*IF(OR($P$9="",ISNUMBER($P$9)=FALSE),1,((1+$P$9/100)^(IF(OR($P$11="",ISNUMBER($P$11)=FALSE),IF(AN87="",YEAR(NOW())+5,AN87),IF(YEAR(NOW())+$P$11+10&lt;IF(AN87="",YEAR(NOW())+5,AN87),YEAR(NOW())+$P$11+10,IF(AN87="",YEAR(NOW())+5,AN87)))-YEAR(NOW())))))</f>
        <v>2231.8761595052079</v>
      </c>
      <c r="AV87" s="78">
        <v>93.481723958333319</v>
      </c>
    </row>
    <row r="88" spans="1:48" x14ac:dyDescent="0.15">
      <c r="A88" s="112">
        <v>69</v>
      </c>
      <c r="B88" s="112" t="s">
        <v>1660</v>
      </c>
      <c r="C88" s="113" t="s">
        <v>1361</v>
      </c>
      <c r="D88" s="112" t="s">
        <v>227</v>
      </c>
      <c r="E88" s="119">
        <v>482062</v>
      </c>
      <c r="F88" s="112" t="s">
        <v>966</v>
      </c>
      <c r="G88" s="112" t="s">
        <v>1662</v>
      </c>
      <c r="H88" s="112" t="s">
        <v>1662</v>
      </c>
      <c r="I88" s="116" t="s">
        <v>1359</v>
      </c>
      <c r="J88" s="288">
        <v>176500</v>
      </c>
      <c r="K88" s="288">
        <v>5500</v>
      </c>
      <c r="L88" s="288"/>
      <c r="M88" s="288" t="s">
        <v>989</v>
      </c>
      <c r="N88" s="288" t="s">
        <v>989</v>
      </c>
      <c r="O88" s="288">
        <v>182000</v>
      </c>
      <c r="P88" s="288">
        <f t="shared" ca="1" si="3"/>
        <v>170136.73760416664</v>
      </c>
      <c r="Q88" s="289">
        <v>200751</v>
      </c>
      <c r="R88" s="289">
        <v>2387.5</v>
      </c>
      <c r="S88" s="289">
        <v>203138.5</v>
      </c>
      <c r="T88" s="290">
        <f t="shared" ca="1" si="4"/>
        <v>189897.37182309892</v>
      </c>
      <c r="U88" s="109"/>
      <c r="V88" s="109" t="s">
        <v>1366</v>
      </c>
      <c r="W88" s="109" t="s">
        <v>1369</v>
      </c>
      <c r="X88" s="108" t="s">
        <v>1367</v>
      </c>
      <c r="Y88" s="108" t="s">
        <v>1046</v>
      </c>
      <c r="Z88" s="287">
        <v>54179</v>
      </c>
      <c r="AA88" s="107">
        <f t="shared" ca="1" si="5"/>
        <v>58562</v>
      </c>
      <c r="AB88" s="108" t="s">
        <v>1670</v>
      </c>
      <c r="AC88" s="108" t="s">
        <v>1669</v>
      </c>
      <c r="AD88" s="108">
        <v>2017</v>
      </c>
      <c r="AE88" s="110">
        <v>2209</v>
      </c>
      <c r="AF88" s="110">
        <v>683.34</v>
      </c>
      <c r="AG88" s="108" t="s">
        <v>1666</v>
      </c>
      <c r="AH88" s="110">
        <v>3.7</v>
      </c>
      <c r="AI88" s="109" t="s">
        <v>991</v>
      </c>
      <c r="AJ88" s="109"/>
      <c r="AK88" s="80">
        <v>58562</v>
      </c>
      <c r="AL88" s="78">
        <v>2060</v>
      </c>
      <c r="AM88" s="78">
        <v>2061</v>
      </c>
      <c r="AN88" s="78">
        <v>2078</v>
      </c>
      <c r="AO88" s="251">
        <f ca="1">IF(J88=0,0,J88*AV88/100/IF(OR($P$7="",ISNUMBER($P$7)=FALSE),1,((1+$P$7/100)^(IF(OR($P$11="",ISNUMBER($P$11)=FALSE),AL88,IF(YEAR(NOW())+$P$11&lt;AL88,YEAR(NOW())+$P$11,AL88))-YEAR(NOW()))))*IF(OR($P$9="",ISNUMBER($P$9)=FALSE),1,((1+$P$9/100)^(IF(OR($P$11="",ISNUMBER($P$11)=FALSE),AL88,IF(YEAR(NOW())+$P$11&lt;AL88,YEAR(NOW())+$P$11,AL88))-YEAR(NOW())))))</f>
        <v>164995.24278645832</v>
      </c>
      <c r="AP88" s="251">
        <f ca="1">IF(K88=0,0,K88*AV88/100/IF(OR($P$7="",ISNUMBER($P$7)=FALSE),1,((1+$P$7/100)^(IF(OR($P$11="",ISNUMBER($P$11)=FALSE),AM88,IF(YEAR(NOW())+$P$11+1&lt;AM88,YEAR(NOW())+$P$11+1,AM88))-YEAR(NOW()))))*IF(OR($P$9="",ISNUMBER($P$9)=FALSE),1,((1+$P$9/100)^(IF(OR($P$11="",ISNUMBER($P$11)=FALSE),AM88,IF(YEAR(NOW())+$P$11+1&lt;AM88,YEAR(NOW())+$P$11+1,AM88))-YEAR(NOW())))))</f>
        <v>5141.4948177083324</v>
      </c>
      <c r="AQ88" s="251"/>
      <c r="AR88" s="251">
        <f ca="1">IF(M88="$0 (pad)",0,IF(M88=0,0,M88*AV88/100/IF(OR($P$7="",ISNUMBER($P$7)=FALSE),1,((1+$P$7/100)^(IF(OR($P$11="",ISNUMBER($P$11)=FALSE),AN88,IF(YEAR(NOW())+$P$11+10&lt;AN88,YEAR(NOW())+$P$11+10,AN88))-YEAR(NOW()))))*IF(OR($P$9="",ISNUMBER($P$9)=FALSE),1,((1+$P$9/100)^(IF(OR($P$11="",ISNUMBER($P$11)=FALSE),AN88,IF(YEAR(NOW())+$P$11+10&lt;AN88,YEAR(NOW())+$P$11+10,AN88))-YEAR(NOW()))))))</f>
        <v>0</v>
      </c>
      <c r="AS88" s="251">
        <f ca="1">IF(N88="$0 (pad)",0,IF(N88=0,0,N88*AV88/100/IF(OR($P$7="",ISNUMBER($P$7)=FALSE),1,((1+$P$7/100)^(IF(OR($P$11="",ISNUMBER($P$11)=FALSE),AN88,IF(YEAR(NOW())+$P$11+10&lt;AN88,YEAR(NOW())+$P$11+10,AN88))-YEAR(NOW()))))*IF(OR($P$9="",ISNUMBER($P$9)=FALSE),1,((1+$P$9/100)^(IF(OR($P$11="",ISNUMBER($P$11)=FALSE),AN88,IF(YEAR(NOW())+$P$11+10&lt;AN88,YEAR(NOW())+$P$11+10,AN88))-YEAR(NOW()))))))</f>
        <v>0</v>
      </c>
      <c r="AT88" s="251">
        <f ca="1">IF(Q88=0,0,Q88*AV88/100/IF(OR($P$7="",ISNUMBER($P$7)=FALSE),1,((1+$P$7/100)^(IF(OR($P$11="",ISNUMBER($P$11)=FALSE),AL88,IF(YEAR(NOW())+$P$11&lt;AL88,YEAR(NOW())+$P$11,AL88))-YEAR(NOW()))))*IF(OR($P$9="",ISNUMBER($P$9)=FALSE),1,((1+$P$9/100)^(IF(OR($P$11="",ISNUMBER($P$11)=FALSE),AL88,IF(YEAR(NOW())+$P$11&lt;AL88,YEAR(NOW())+$P$11,AL88))-YEAR(NOW())))))</f>
        <v>187665.4956635937</v>
      </c>
      <c r="AU88" s="251">
        <f ca="1">IF(R88=0,0,R88*AV88/100/IF(OR($P$7="",ISNUMBER($P$7)=FALSE),1,((1+$P$7/100)^(IF(OR($P$11="",ISNUMBER($P$11)=FALSE),IF(AN88="",YEAR(NOW())+5,AN88),IF(YEAR(NOW())+$P$11+10&lt;IF(AN88="",YEAR(NOW())+5,AN88),YEAR(NOW())+$P$11+10,IF(AN88="",YEAR(NOW())+5,AN88)))-YEAR(NOW()))))*IF(OR($P$9="",ISNUMBER($P$9)=FALSE),1,((1+$P$9/100)^(IF(OR($P$11="",ISNUMBER($P$11)=FALSE),IF(AN88="",YEAR(NOW())+5,AN88),IF(YEAR(NOW())+$P$11+10&lt;IF(AN88="",YEAR(NOW())+5,AN88),YEAR(NOW())+$P$11+10,IF(AN88="",YEAR(NOW())+5,AN88)))-YEAR(NOW())))))</f>
        <v>2231.8761595052079</v>
      </c>
      <c r="AV88" s="78">
        <v>93.481723958333319</v>
      </c>
    </row>
    <row r="89" spans="1:48" x14ac:dyDescent="0.15">
      <c r="A89" s="112">
        <v>70</v>
      </c>
      <c r="B89" s="112" t="s">
        <v>1660</v>
      </c>
      <c r="C89" s="113" t="s">
        <v>1361</v>
      </c>
      <c r="D89" s="112" t="s">
        <v>228</v>
      </c>
      <c r="E89" s="119" t="s">
        <v>581</v>
      </c>
      <c r="F89" s="112" t="s">
        <v>966</v>
      </c>
      <c r="G89" s="112" t="s">
        <v>1661</v>
      </c>
      <c r="H89" s="112" t="s">
        <v>1661</v>
      </c>
      <c r="I89" s="116">
        <v>1</v>
      </c>
      <c r="J89" s="288">
        <v>43300</v>
      </c>
      <c r="K89" s="288">
        <v>14500</v>
      </c>
      <c r="L89" s="288"/>
      <c r="M89" s="288">
        <v>0</v>
      </c>
      <c r="N89" s="288">
        <v>37500</v>
      </c>
      <c r="O89" s="288">
        <v>95300</v>
      </c>
      <c r="P89" s="288">
        <f t="shared" ca="1" si="3"/>
        <v>95300</v>
      </c>
      <c r="Q89" s="289">
        <v>30665</v>
      </c>
      <c r="R89" s="289">
        <v>23875</v>
      </c>
      <c r="S89" s="289">
        <v>54540</v>
      </c>
      <c r="T89" s="290">
        <f t="shared" ca="1" si="4"/>
        <v>54540</v>
      </c>
      <c r="U89" s="109"/>
      <c r="V89" s="109" t="s">
        <v>1366</v>
      </c>
      <c r="W89" s="109" t="s">
        <v>1369</v>
      </c>
      <c r="X89" s="108" t="s">
        <v>1367</v>
      </c>
      <c r="Y89" s="108" t="s">
        <v>1047</v>
      </c>
      <c r="Z89" s="287">
        <v>43982</v>
      </c>
      <c r="AA89" s="107">
        <f t="shared" ca="1" si="5"/>
        <v>48365</v>
      </c>
      <c r="AB89" s="108" t="s">
        <v>1670</v>
      </c>
      <c r="AC89" s="108" t="s">
        <v>1669</v>
      </c>
      <c r="AD89" s="108">
        <v>1949</v>
      </c>
      <c r="AE89" s="110">
        <v>989.7</v>
      </c>
      <c r="AF89" s="110">
        <v>989.7</v>
      </c>
      <c r="AG89" s="108" t="s">
        <v>1666</v>
      </c>
      <c r="AH89" s="110"/>
      <c r="AI89" s="109" t="s">
        <v>991</v>
      </c>
      <c r="AJ89" s="109"/>
      <c r="AK89" s="80">
        <v>48365</v>
      </c>
      <c r="AL89" s="78">
        <v>2032</v>
      </c>
      <c r="AM89" s="78">
        <v>2033</v>
      </c>
      <c r="AN89" s="78">
        <v>2042</v>
      </c>
      <c r="AO89" s="251">
        <f ca="1">IF(J89=0,0,J89*AV89/100/IF(OR($P$7="",ISNUMBER($P$7)=FALSE),1,((1+$P$7/100)^(IF(OR($P$11="",ISNUMBER($P$11)=FALSE),AL89,IF(YEAR(NOW())+$P$11&lt;AL89,YEAR(NOW())+$P$11,AL89))-YEAR(NOW()))))*IF(OR($P$9="",ISNUMBER($P$9)=FALSE),1,((1+$P$9/100)^(IF(OR($P$11="",ISNUMBER($P$11)=FALSE),AL89,IF(YEAR(NOW())+$P$11&lt;AL89,YEAR(NOW())+$P$11,AL89))-YEAR(NOW())))))</f>
        <v>43300</v>
      </c>
      <c r="AP89" s="251">
        <f ca="1">IF(K89=0,0,K89*AV89/100/IF(OR($P$7="",ISNUMBER($P$7)=FALSE),1,((1+$P$7/100)^(IF(OR($P$11="",ISNUMBER($P$11)=FALSE),AM89,IF(YEAR(NOW())+$P$11+1&lt;AM89,YEAR(NOW())+$P$11+1,AM89))-YEAR(NOW()))))*IF(OR($P$9="",ISNUMBER($P$9)=FALSE),1,((1+$P$9/100)^(IF(OR($P$11="",ISNUMBER($P$11)=FALSE),AM89,IF(YEAR(NOW())+$P$11+1&lt;AM89,YEAR(NOW())+$P$11+1,AM89))-YEAR(NOW())))))</f>
        <v>14500</v>
      </c>
      <c r="AQ89" s="251"/>
      <c r="AR89" s="251">
        <f ca="1">IF(M89="$0 (pad)",0,IF(M89=0,0,M89*AV89/100/IF(OR($P$7="",ISNUMBER($P$7)=FALSE),1,((1+$P$7/100)^(IF(OR($P$11="",ISNUMBER($P$11)=FALSE),AN89,IF(YEAR(NOW())+$P$11+10&lt;AN89,YEAR(NOW())+$P$11+10,AN89))-YEAR(NOW()))))*IF(OR($P$9="",ISNUMBER($P$9)=FALSE),1,((1+$P$9/100)^(IF(OR($P$11="",ISNUMBER($P$11)=FALSE),AN89,IF(YEAR(NOW())+$P$11+10&lt;AN89,YEAR(NOW())+$P$11+10,AN89))-YEAR(NOW()))))))</f>
        <v>0</v>
      </c>
      <c r="AS89" s="251">
        <f ca="1">IF(N89="$0 (pad)",0,IF(N89=0,0,N89*AV89/100/IF(OR($P$7="",ISNUMBER($P$7)=FALSE),1,((1+$P$7/100)^(IF(OR($P$11="",ISNUMBER($P$11)=FALSE),AN89,IF(YEAR(NOW())+$P$11+10&lt;AN89,YEAR(NOW())+$P$11+10,AN89))-YEAR(NOW()))))*IF(OR($P$9="",ISNUMBER($P$9)=FALSE),1,((1+$P$9/100)^(IF(OR($P$11="",ISNUMBER($P$11)=FALSE),AN89,IF(YEAR(NOW())+$P$11+10&lt;AN89,YEAR(NOW())+$P$11+10,AN89))-YEAR(NOW()))))))</f>
        <v>37500</v>
      </c>
      <c r="AT89" s="251">
        <f ca="1">IF(Q89=0,0,Q89*AV89/100/IF(OR($P$7="",ISNUMBER($P$7)=FALSE),1,((1+$P$7/100)^(IF(OR($P$11="",ISNUMBER($P$11)=FALSE),AL89,IF(YEAR(NOW())+$P$11&lt;AL89,YEAR(NOW())+$P$11,AL89))-YEAR(NOW()))))*IF(OR($P$9="",ISNUMBER($P$9)=FALSE),1,((1+$P$9/100)^(IF(OR($P$11="",ISNUMBER($P$11)=FALSE),AL89,IF(YEAR(NOW())+$P$11&lt;AL89,YEAR(NOW())+$P$11,AL89))-YEAR(NOW())))))</f>
        <v>30665</v>
      </c>
      <c r="AU89" s="251">
        <f ca="1">IF(R89=0,0,R89*AV89/100/IF(OR($P$7="",ISNUMBER($P$7)=FALSE),1,((1+$P$7/100)^(IF(OR($P$11="",ISNUMBER($P$11)=FALSE),IF(AN89="",YEAR(NOW())+5,AN89),IF(YEAR(NOW())+$P$11+10&lt;IF(AN89="",YEAR(NOW())+5,AN89),YEAR(NOW())+$P$11+10,IF(AN89="",YEAR(NOW())+5,AN89)))-YEAR(NOW()))))*IF(OR($P$9="",ISNUMBER($P$9)=FALSE),1,((1+$P$9/100)^(IF(OR($P$11="",ISNUMBER($P$11)=FALSE),IF(AN89="",YEAR(NOW())+5,AN89),IF(YEAR(NOW())+$P$11+10&lt;IF(AN89="",YEAR(NOW())+5,AN89),YEAR(NOW())+$P$11+10,IF(AN89="",YEAR(NOW())+5,AN89)))-YEAR(NOW())))))</f>
        <v>23875</v>
      </c>
      <c r="AV89" s="78">
        <v>100</v>
      </c>
    </row>
    <row r="90" spans="1:48" x14ac:dyDescent="0.15">
      <c r="A90" s="112">
        <v>71</v>
      </c>
      <c r="B90" s="112" t="s">
        <v>1660</v>
      </c>
      <c r="C90" s="113" t="s">
        <v>1361</v>
      </c>
      <c r="D90" s="112" t="s">
        <v>229</v>
      </c>
      <c r="E90" s="119">
        <v>147099</v>
      </c>
      <c r="F90" s="112" t="s">
        <v>966</v>
      </c>
      <c r="G90" s="112" t="s">
        <v>1661</v>
      </c>
      <c r="H90" s="112" t="s">
        <v>1661</v>
      </c>
      <c r="I90" s="116">
        <v>1</v>
      </c>
      <c r="J90" s="288">
        <v>0</v>
      </c>
      <c r="K90" s="288">
        <v>2500</v>
      </c>
      <c r="L90" s="288"/>
      <c r="M90" s="288">
        <v>0</v>
      </c>
      <c r="N90" s="288">
        <v>37500</v>
      </c>
      <c r="O90" s="288">
        <v>40000</v>
      </c>
      <c r="P90" s="288">
        <f t="shared" ca="1" si="3"/>
        <v>40000</v>
      </c>
      <c r="Q90" s="289">
        <v>13300</v>
      </c>
      <c r="R90" s="289">
        <v>23875</v>
      </c>
      <c r="S90" s="289">
        <v>37175</v>
      </c>
      <c r="T90" s="290">
        <f t="shared" ca="1" si="4"/>
        <v>37175</v>
      </c>
      <c r="U90" s="109"/>
      <c r="V90" s="109" t="s">
        <v>1366</v>
      </c>
      <c r="W90" s="109" t="s">
        <v>1369</v>
      </c>
      <c r="X90" s="108" t="s">
        <v>1367</v>
      </c>
      <c r="Y90" s="108" t="s">
        <v>1048</v>
      </c>
      <c r="Z90" s="287">
        <v>33269</v>
      </c>
      <c r="AA90" s="107">
        <f t="shared" ca="1" si="5"/>
        <v>47483</v>
      </c>
      <c r="AB90" s="108" t="s">
        <v>1670</v>
      </c>
      <c r="AC90" s="108" t="s">
        <v>1669</v>
      </c>
      <c r="AD90" s="108">
        <v>1991</v>
      </c>
      <c r="AE90" s="110">
        <v>816</v>
      </c>
      <c r="AF90" s="110">
        <v>816</v>
      </c>
      <c r="AG90" s="108" t="s">
        <v>1664</v>
      </c>
      <c r="AH90" s="110"/>
      <c r="AI90" s="109" t="s">
        <v>991</v>
      </c>
      <c r="AJ90" s="109"/>
      <c r="AK90" s="80">
        <v>47483</v>
      </c>
      <c r="AL90" s="78">
        <v>2029</v>
      </c>
      <c r="AM90" s="78">
        <v>2030</v>
      </c>
      <c r="AN90" s="78">
        <v>2039</v>
      </c>
      <c r="AO90" s="251">
        <f ca="1">IF(J90=0,0,J90*AV90/100/IF(OR($P$7="",ISNUMBER($P$7)=FALSE),1,((1+$P$7/100)^(IF(OR($P$11="",ISNUMBER($P$11)=FALSE),AL90,IF(YEAR(NOW())+$P$11&lt;AL90,YEAR(NOW())+$P$11,AL90))-YEAR(NOW()))))*IF(OR($P$9="",ISNUMBER($P$9)=FALSE),1,((1+$P$9/100)^(IF(OR($P$11="",ISNUMBER($P$11)=FALSE),AL90,IF(YEAR(NOW())+$P$11&lt;AL90,YEAR(NOW())+$P$11,AL90))-YEAR(NOW())))))</f>
        <v>0</v>
      </c>
      <c r="AP90" s="251">
        <f ca="1">IF(K90=0,0,K90*AV90/100/IF(OR($P$7="",ISNUMBER($P$7)=FALSE),1,((1+$P$7/100)^(IF(OR($P$11="",ISNUMBER($P$11)=FALSE),AM90,IF(YEAR(NOW())+$P$11+1&lt;AM90,YEAR(NOW())+$P$11+1,AM90))-YEAR(NOW()))))*IF(OR($P$9="",ISNUMBER($P$9)=FALSE),1,((1+$P$9/100)^(IF(OR($P$11="",ISNUMBER($P$11)=FALSE),AM90,IF(YEAR(NOW())+$P$11+1&lt;AM90,YEAR(NOW())+$P$11+1,AM90))-YEAR(NOW())))))</f>
        <v>2500</v>
      </c>
      <c r="AQ90" s="251"/>
      <c r="AR90" s="251">
        <f ca="1">IF(M90="$0 (pad)",0,IF(M90=0,0,M90*AV90/100/IF(OR($P$7="",ISNUMBER($P$7)=FALSE),1,((1+$P$7/100)^(IF(OR($P$11="",ISNUMBER($P$11)=FALSE),AN90,IF(YEAR(NOW())+$P$11+10&lt;AN90,YEAR(NOW())+$P$11+10,AN90))-YEAR(NOW()))))*IF(OR($P$9="",ISNUMBER($P$9)=FALSE),1,((1+$P$9/100)^(IF(OR($P$11="",ISNUMBER($P$11)=FALSE),AN90,IF(YEAR(NOW())+$P$11+10&lt;AN90,YEAR(NOW())+$P$11+10,AN90))-YEAR(NOW()))))))</f>
        <v>0</v>
      </c>
      <c r="AS90" s="251">
        <f ca="1">IF(N90="$0 (pad)",0,IF(N90=0,0,N90*AV90/100/IF(OR($P$7="",ISNUMBER($P$7)=FALSE),1,((1+$P$7/100)^(IF(OR($P$11="",ISNUMBER($P$11)=FALSE),AN90,IF(YEAR(NOW())+$P$11+10&lt;AN90,YEAR(NOW())+$P$11+10,AN90))-YEAR(NOW()))))*IF(OR($P$9="",ISNUMBER($P$9)=FALSE),1,((1+$P$9/100)^(IF(OR($P$11="",ISNUMBER($P$11)=FALSE),AN90,IF(YEAR(NOW())+$P$11+10&lt;AN90,YEAR(NOW())+$P$11+10,AN90))-YEAR(NOW()))))))</f>
        <v>37500</v>
      </c>
      <c r="AT90" s="251">
        <f ca="1">IF(Q90=0,0,Q90*AV90/100/IF(OR($P$7="",ISNUMBER($P$7)=FALSE),1,((1+$P$7/100)^(IF(OR($P$11="",ISNUMBER($P$11)=FALSE),AL90,IF(YEAR(NOW())+$P$11&lt;AL90,YEAR(NOW())+$P$11,AL90))-YEAR(NOW()))))*IF(OR($P$9="",ISNUMBER($P$9)=FALSE),1,((1+$P$9/100)^(IF(OR($P$11="",ISNUMBER($P$11)=FALSE),AL90,IF(YEAR(NOW())+$P$11&lt;AL90,YEAR(NOW())+$P$11,AL90))-YEAR(NOW())))))</f>
        <v>13300</v>
      </c>
      <c r="AU90" s="251">
        <f ca="1">IF(R90=0,0,R90*AV90/100/IF(OR($P$7="",ISNUMBER($P$7)=FALSE),1,((1+$P$7/100)^(IF(OR($P$11="",ISNUMBER($P$11)=FALSE),IF(AN90="",YEAR(NOW())+5,AN90),IF(YEAR(NOW())+$P$11+10&lt;IF(AN90="",YEAR(NOW())+5,AN90),YEAR(NOW())+$P$11+10,IF(AN90="",YEAR(NOW())+5,AN90)))-YEAR(NOW()))))*IF(OR($P$9="",ISNUMBER($P$9)=FALSE),1,((1+$P$9/100)^(IF(OR($P$11="",ISNUMBER($P$11)=FALSE),IF(AN90="",YEAR(NOW())+5,AN90),IF(YEAR(NOW())+$P$11+10&lt;IF(AN90="",YEAR(NOW())+5,AN90),YEAR(NOW())+$P$11+10,IF(AN90="",YEAR(NOW())+5,AN90)))-YEAR(NOW())))))</f>
        <v>23875</v>
      </c>
      <c r="AV90" s="78">
        <v>100</v>
      </c>
    </row>
    <row r="91" spans="1:48" x14ac:dyDescent="0.15">
      <c r="A91" s="112">
        <v>72</v>
      </c>
      <c r="B91" s="112" t="s">
        <v>1660</v>
      </c>
      <c r="C91" s="113" t="s">
        <v>1361</v>
      </c>
      <c r="D91" s="112" t="s">
        <v>230</v>
      </c>
      <c r="E91" s="119">
        <v>163</v>
      </c>
      <c r="F91" s="112" t="s">
        <v>966</v>
      </c>
      <c r="G91" s="112" t="s">
        <v>1661</v>
      </c>
      <c r="H91" s="112" t="s">
        <v>1661</v>
      </c>
      <c r="I91" s="116">
        <v>1</v>
      </c>
      <c r="J91" s="288">
        <v>159500</v>
      </c>
      <c r="K91" s="288">
        <v>14500</v>
      </c>
      <c r="L91" s="288"/>
      <c r="M91" s="288">
        <v>0</v>
      </c>
      <c r="N91" s="288">
        <v>37500</v>
      </c>
      <c r="O91" s="288">
        <v>211500</v>
      </c>
      <c r="P91" s="288">
        <f t="shared" ca="1" si="3"/>
        <v>211500</v>
      </c>
      <c r="Q91" s="289">
        <v>188102</v>
      </c>
      <c r="R91" s="289">
        <v>23875</v>
      </c>
      <c r="S91" s="289">
        <v>211977</v>
      </c>
      <c r="T91" s="290">
        <f t="shared" ca="1" si="4"/>
        <v>211977</v>
      </c>
      <c r="U91" s="109"/>
      <c r="V91" s="109" t="s">
        <v>1366</v>
      </c>
      <c r="W91" s="109" t="s">
        <v>1369</v>
      </c>
      <c r="X91" s="108" t="s">
        <v>1367</v>
      </c>
      <c r="Y91" s="108" t="s">
        <v>1049</v>
      </c>
      <c r="Z91" s="287">
        <v>40178</v>
      </c>
      <c r="AA91" s="107">
        <f t="shared" ca="1" si="5"/>
        <v>46752</v>
      </c>
      <c r="AB91" s="108" t="s">
        <v>1670</v>
      </c>
      <c r="AC91" s="108" t="s">
        <v>1669</v>
      </c>
      <c r="AD91" s="108">
        <v>1949</v>
      </c>
      <c r="AE91" s="110">
        <v>999.1</v>
      </c>
      <c r="AF91" s="110">
        <v>999.1</v>
      </c>
      <c r="AG91" s="108" t="s">
        <v>1666</v>
      </c>
      <c r="AH91" s="110"/>
      <c r="AI91" s="109" t="s">
        <v>991</v>
      </c>
      <c r="AJ91" s="109"/>
      <c r="AK91" s="80">
        <v>46752</v>
      </c>
      <c r="AL91" s="78">
        <v>2027</v>
      </c>
      <c r="AM91" s="78">
        <v>2028</v>
      </c>
      <c r="AN91" s="78">
        <v>2037</v>
      </c>
      <c r="AO91" s="251">
        <f ca="1">IF(J91=0,0,J91*AV91/100/IF(OR($P$7="",ISNUMBER($P$7)=FALSE),1,((1+$P$7/100)^(IF(OR($P$11="",ISNUMBER($P$11)=FALSE),AL91,IF(YEAR(NOW())+$P$11&lt;AL91,YEAR(NOW())+$P$11,AL91))-YEAR(NOW()))))*IF(OR($P$9="",ISNUMBER($P$9)=FALSE),1,((1+$P$9/100)^(IF(OR($P$11="",ISNUMBER($P$11)=FALSE),AL91,IF(YEAR(NOW())+$P$11&lt;AL91,YEAR(NOW())+$P$11,AL91))-YEAR(NOW())))))</f>
        <v>159500</v>
      </c>
      <c r="AP91" s="251">
        <f ca="1">IF(K91=0,0,K91*AV91/100/IF(OR($P$7="",ISNUMBER($P$7)=FALSE),1,((1+$P$7/100)^(IF(OR($P$11="",ISNUMBER($P$11)=FALSE),AM91,IF(YEAR(NOW())+$P$11+1&lt;AM91,YEAR(NOW())+$P$11+1,AM91))-YEAR(NOW()))))*IF(OR($P$9="",ISNUMBER($P$9)=FALSE),1,((1+$P$9/100)^(IF(OR($P$11="",ISNUMBER($P$11)=FALSE),AM91,IF(YEAR(NOW())+$P$11+1&lt;AM91,YEAR(NOW())+$P$11+1,AM91))-YEAR(NOW())))))</f>
        <v>14500</v>
      </c>
      <c r="AQ91" s="251"/>
      <c r="AR91" s="251">
        <f ca="1">IF(M91="$0 (pad)",0,IF(M91=0,0,M91*AV91/100/IF(OR($P$7="",ISNUMBER($P$7)=FALSE),1,((1+$P$7/100)^(IF(OR($P$11="",ISNUMBER($P$11)=FALSE),AN91,IF(YEAR(NOW())+$P$11+10&lt;AN91,YEAR(NOW())+$P$11+10,AN91))-YEAR(NOW()))))*IF(OR($P$9="",ISNUMBER($P$9)=FALSE),1,((1+$P$9/100)^(IF(OR($P$11="",ISNUMBER($P$11)=FALSE),AN91,IF(YEAR(NOW())+$P$11+10&lt;AN91,YEAR(NOW())+$P$11+10,AN91))-YEAR(NOW()))))))</f>
        <v>0</v>
      </c>
      <c r="AS91" s="251">
        <f ca="1">IF(N91="$0 (pad)",0,IF(N91=0,0,N91*AV91/100/IF(OR($P$7="",ISNUMBER($P$7)=FALSE),1,((1+$P$7/100)^(IF(OR($P$11="",ISNUMBER($P$11)=FALSE),AN91,IF(YEAR(NOW())+$P$11+10&lt;AN91,YEAR(NOW())+$P$11+10,AN91))-YEAR(NOW()))))*IF(OR($P$9="",ISNUMBER($P$9)=FALSE),1,((1+$P$9/100)^(IF(OR($P$11="",ISNUMBER($P$11)=FALSE),AN91,IF(YEAR(NOW())+$P$11+10&lt;AN91,YEAR(NOW())+$P$11+10,AN91))-YEAR(NOW()))))))</f>
        <v>37500</v>
      </c>
      <c r="AT91" s="251">
        <f ca="1">IF(Q91=0,0,Q91*AV91/100/IF(OR($P$7="",ISNUMBER($P$7)=FALSE),1,((1+$P$7/100)^(IF(OR($P$11="",ISNUMBER($P$11)=FALSE),AL91,IF(YEAR(NOW())+$P$11&lt;AL91,YEAR(NOW())+$P$11,AL91))-YEAR(NOW()))))*IF(OR($P$9="",ISNUMBER($P$9)=FALSE),1,((1+$P$9/100)^(IF(OR($P$11="",ISNUMBER($P$11)=FALSE),AL91,IF(YEAR(NOW())+$P$11&lt;AL91,YEAR(NOW())+$P$11,AL91))-YEAR(NOW())))))</f>
        <v>188102</v>
      </c>
      <c r="AU91" s="251">
        <f ca="1">IF(R91=0,0,R91*AV91/100/IF(OR($P$7="",ISNUMBER($P$7)=FALSE),1,((1+$P$7/100)^(IF(OR($P$11="",ISNUMBER($P$11)=FALSE),IF(AN91="",YEAR(NOW())+5,AN91),IF(YEAR(NOW())+$P$11+10&lt;IF(AN91="",YEAR(NOW())+5,AN91),YEAR(NOW())+$P$11+10,IF(AN91="",YEAR(NOW())+5,AN91)))-YEAR(NOW()))))*IF(OR($P$9="",ISNUMBER($P$9)=FALSE),1,((1+$P$9/100)^(IF(OR($P$11="",ISNUMBER($P$11)=FALSE),IF(AN91="",YEAR(NOW())+5,AN91),IF(YEAR(NOW())+$P$11+10&lt;IF(AN91="",YEAR(NOW())+5,AN91),YEAR(NOW())+$P$11+10,IF(AN91="",YEAR(NOW())+5,AN91)))-YEAR(NOW())))))</f>
        <v>23875</v>
      </c>
      <c r="AV91" s="78">
        <v>100</v>
      </c>
    </row>
    <row r="92" spans="1:48" x14ac:dyDescent="0.15">
      <c r="A92" s="112">
        <v>73</v>
      </c>
      <c r="B92" s="112" t="s">
        <v>1660</v>
      </c>
      <c r="C92" s="113" t="s">
        <v>1361</v>
      </c>
      <c r="D92" s="112" t="s">
        <v>231</v>
      </c>
      <c r="E92" s="119">
        <v>464997</v>
      </c>
      <c r="F92" s="112" t="s">
        <v>966</v>
      </c>
      <c r="G92" s="112" t="s">
        <v>1661</v>
      </c>
      <c r="H92" s="112" t="s">
        <v>1661</v>
      </c>
      <c r="I92" s="116">
        <v>1</v>
      </c>
      <c r="J92" s="288">
        <v>23700</v>
      </c>
      <c r="K92" s="288">
        <v>20500</v>
      </c>
      <c r="L92" s="288"/>
      <c r="M92" s="288">
        <v>0</v>
      </c>
      <c r="N92" s="288">
        <v>30800</v>
      </c>
      <c r="O92" s="288">
        <v>75000</v>
      </c>
      <c r="P92" s="288">
        <f t="shared" ca="1" si="3"/>
        <v>75000</v>
      </c>
      <c r="Q92" s="289">
        <v>43314</v>
      </c>
      <c r="R92" s="289">
        <v>23875</v>
      </c>
      <c r="S92" s="289">
        <v>67189</v>
      </c>
      <c r="T92" s="290">
        <f t="shared" ca="1" si="4"/>
        <v>67189</v>
      </c>
      <c r="U92" s="109"/>
      <c r="V92" s="109" t="s">
        <v>1366</v>
      </c>
      <c r="W92" s="109" t="s">
        <v>1369</v>
      </c>
      <c r="X92" s="108" t="s">
        <v>1367</v>
      </c>
      <c r="Y92" s="108" t="s">
        <v>1050</v>
      </c>
      <c r="Z92" s="287">
        <v>41912</v>
      </c>
      <c r="AA92" s="107">
        <f t="shared" ca="1" si="5"/>
        <v>46295</v>
      </c>
      <c r="AB92" s="108" t="s">
        <v>1670</v>
      </c>
      <c r="AC92" s="108" t="s">
        <v>1669</v>
      </c>
      <c r="AD92" s="108">
        <v>2014</v>
      </c>
      <c r="AE92" s="110">
        <v>1329</v>
      </c>
      <c r="AF92" s="110">
        <v>627.36</v>
      </c>
      <c r="AG92" s="108" t="s">
        <v>1666</v>
      </c>
      <c r="AH92" s="110"/>
      <c r="AI92" s="109" t="s">
        <v>991</v>
      </c>
      <c r="AJ92" s="109"/>
      <c r="AK92" s="80">
        <v>46295</v>
      </c>
      <c r="AL92" s="78">
        <v>2026</v>
      </c>
      <c r="AM92" s="78">
        <v>2027</v>
      </c>
      <c r="AN92" s="78">
        <v>2036</v>
      </c>
      <c r="AO92" s="251">
        <f ca="1">IF(J92=0,0,J92*AV92/100/IF(OR($P$7="",ISNUMBER($P$7)=FALSE),1,((1+$P$7/100)^(IF(OR($P$11="",ISNUMBER($P$11)=FALSE),AL92,IF(YEAR(NOW())+$P$11&lt;AL92,YEAR(NOW())+$P$11,AL92))-YEAR(NOW()))))*IF(OR($P$9="",ISNUMBER($P$9)=FALSE),1,((1+$P$9/100)^(IF(OR($P$11="",ISNUMBER($P$11)=FALSE),AL92,IF(YEAR(NOW())+$P$11&lt;AL92,YEAR(NOW())+$P$11,AL92))-YEAR(NOW())))))</f>
        <v>23700</v>
      </c>
      <c r="AP92" s="251">
        <f ca="1">IF(K92=0,0,K92*AV92/100/IF(OR($P$7="",ISNUMBER($P$7)=FALSE),1,((1+$P$7/100)^(IF(OR($P$11="",ISNUMBER($P$11)=FALSE),AM92,IF(YEAR(NOW())+$P$11+1&lt;AM92,YEAR(NOW())+$P$11+1,AM92))-YEAR(NOW()))))*IF(OR($P$9="",ISNUMBER($P$9)=FALSE),1,((1+$P$9/100)^(IF(OR($P$11="",ISNUMBER($P$11)=FALSE),AM92,IF(YEAR(NOW())+$P$11+1&lt;AM92,YEAR(NOW())+$P$11+1,AM92))-YEAR(NOW())))))</f>
        <v>20500</v>
      </c>
      <c r="AQ92" s="251"/>
      <c r="AR92" s="251">
        <f ca="1">IF(M92="$0 (pad)",0,IF(M92=0,0,M92*AV92/100/IF(OR($P$7="",ISNUMBER($P$7)=FALSE),1,((1+$P$7/100)^(IF(OR($P$11="",ISNUMBER($P$11)=FALSE),AN92,IF(YEAR(NOW())+$P$11+10&lt;AN92,YEAR(NOW())+$P$11+10,AN92))-YEAR(NOW()))))*IF(OR($P$9="",ISNUMBER($P$9)=FALSE),1,((1+$P$9/100)^(IF(OR($P$11="",ISNUMBER($P$11)=FALSE),AN92,IF(YEAR(NOW())+$P$11+10&lt;AN92,YEAR(NOW())+$P$11+10,AN92))-YEAR(NOW()))))))</f>
        <v>0</v>
      </c>
      <c r="AS92" s="251">
        <f ca="1">IF(N92="$0 (pad)",0,IF(N92=0,0,N92*AV92/100/IF(OR($P$7="",ISNUMBER($P$7)=FALSE),1,((1+$P$7/100)^(IF(OR($P$11="",ISNUMBER($P$11)=FALSE),AN92,IF(YEAR(NOW())+$P$11+10&lt;AN92,YEAR(NOW())+$P$11+10,AN92))-YEAR(NOW()))))*IF(OR($P$9="",ISNUMBER($P$9)=FALSE),1,((1+$P$9/100)^(IF(OR($P$11="",ISNUMBER($P$11)=FALSE),AN92,IF(YEAR(NOW())+$P$11+10&lt;AN92,YEAR(NOW())+$P$11+10,AN92))-YEAR(NOW()))))))</f>
        <v>30800</v>
      </c>
      <c r="AT92" s="251">
        <f ca="1">IF(Q92=0,0,Q92*AV92/100/IF(OR($P$7="",ISNUMBER($P$7)=FALSE),1,((1+$P$7/100)^(IF(OR($P$11="",ISNUMBER($P$11)=FALSE),AL92,IF(YEAR(NOW())+$P$11&lt;AL92,YEAR(NOW())+$P$11,AL92))-YEAR(NOW()))))*IF(OR($P$9="",ISNUMBER($P$9)=FALSE),1,((1+$P$9/100)^(IF(OR($P$11="",ISNUMBER($P$11)=FALSE),AL92,IF(YEAR(NOW())+$P$11&lt;AL92,YEAR(NOW())+$P$11,AL92))-YEAR(NOW())))))</f>
        <v>43314</v>
      </c>
      <c r="AU92" s="251">
        <f ca="1">IF(R92=0,0,R92*AV92/100/IF(OR($P$7="",ISNUMBER($P$7)=FALSE),1,((1+$P$7/100)^(IF(OR($P$11="",ISNUMBER($P$11)=FALSE),IF(AN92="",YEAR(NOW())+5,AN92),IF(YEAR(NOW())+$P$11+10&lt;IF(AN92="",YEAR(NOW())+5,AN92),YEAR(NOW())+$P$11+10,IF(AN92="",YEAR(NOW())+5,AN92)))-YEAR(NOW()))))*IF(OR($P$9="",ISNUMBER($P$9)=FALSE),1,((1+$P$9/100)^(IF(OR($P$11="",ISNUMBER($P$11)=FALSE),IF(AN92="",YEAR(NOW())+5,AN92),IF(YEAR(NOW())+$P$11+10&lt;IF(AN92="",YEAR(NOW())+5,AN92),YEAR(NOW())+$P$11+10,IF(AN92="",YEAR(NOW())+5,AN92)))-YEAR(NOW())))))</f>
        <v>23875</v>
      </c>
      <c r="AV92" s="78">
        <v>100</v>
      </c>
    </row>
    <row r="93" spans="1:48" x14ac:dyDescent="0.15">
      <c r="A93" s="112">
        <v>74</v>
      </c>
      <c r="B93" s="112" t="s">
        <v>1660</v>
      </c>
      <c r="C93" s="113" t="s">
        <v>1361</v>
      </c>
      <c r="D93" s="112" t="s">
        <v>232</v>
      </c>
      <c r="E93" s="119" t="s">
        <v>582</v>
      </c>
      <c r="F93" s="112" t="s">
        <v>1387</v>
      </c>
      <c r="G93" s="112" t="s">
        <v>1391</v>
      </c>
      <c r="H93" s="112" t="s">
        <v>1391</v>
      </c>
      <c r="I93" s="116">
        <v>0.5</v>
      </c>
      <c r="J93" s="288">
        <v>0</v>
      </c>
      <c r="K93" s="288">
        <v>0</v>
      </c>
      <c r="L93" s="288"/>
      <c r="M93" s="288">
        <v>0</v>
      </c>
      <c r="N93" s="288">
        <v>37500</v>
      </c>
      <c r="O93" s="288">
        <v>37500</v>
      </c>
      <c r="P93" s="288">
        <f t="shared" ca="1" si="3"/>
        <v>18750</v>
      </c>
      <c r="Q93" s="289">
        <v>0</v>
      </c>
      <c r="R93" s="289">
        <v>23875</v>
      </c>
      <c r="S93" s="289">
        <v>23875</v>
      </c>
      <c r="T93" s="290">
        <f t="shared" ca="1" si="4"/>
        <v>11937.5</v>
      </c>
      <c r="U93" s="109"/>
      <c r="V93" s="109" t="s">
        <v>1366</v>
      </c>
      <c r="W93" s="109" t="s">
        <v>1369</v>
      </c>
      <c r="X93" s="108" t="s">
        <v>1367</v>
      </c>
      <c r="Y93" s="108" t="s">
        <v>1051</v>
      </c>
      <c r="Z93" s="287"/>
      <c r="AA93" s="107" t="str">
        <f t="shared" ca="1" si="5"/>
        <v>Complete</v>
      </c>
      <c r="AB93" s="108"/>
      <c r="AC93" s="108" t="s">
        <v>1669</v>
      </c>
      <c r="AD93" s="108">
        <v>1949</v>
      </c>
      <c r="AE93" s="110">
        <v>988.2</v>
      </c>
      <c r="AF93" s="110">
        <v>988.2</v>
      </c>
      <c r="AG93" s="108" t="s">
        <v>1666</v>
      </c>
      <c r="AH93" s="110"/>
      <c r="AI93" s="109" t="s">
        <v>998</v>
      </c>
      <c r="AJ93" s="109"/>
      <c r="AK93" s="78" t="s">
        <v>990</v>
      </c>
      <c r="AN93" s="78">
        <v>2027</v>
      </c>
      <c r="AO93" s="251">
        <f ca="1">IF(J93=0,0,J93*AV93/100/IF(OR($P$7="",ISNUMBER($P$7)=FALSE),1,((1+$P$7/100)^(IF(OR($P$11="",ISNUMBER($P$11)=FALSE),AL93,IF(YEAR(NOW())+$P$11&lt;AL93,YEAR(NOW())+$P$11,AL93))-YEAR(NOW()))))*IF(OR($P$9="",ISNUMBER($P$9)=FALSE),1,((1+$P$9/100)^(IF(OR($P$11="",ISNUMBER($P$11)=FALSE),AL93,IF(YEAR(NOW())+$P$11&lt;AL93,YEAR(NOW())+$P$11,AL93))-YEAR(NOW())))))</f>
        <v>0</v>
      </c>
      <c r="AP93" s="251">
        <f ca="1">IF(K93=0,0,K93*AV93/100/IF(OR($P$7="",ISNUMBER($P$7)=FALSE),1,((1+$P$7/100)^(IF(OR($P$11="",ISNUMBER($P$11)=FALSE),AM93,IF(YEAR(NOW())+$P$11+1&lt;AM93,YEAR(NOW())+$P$11+1,AM93))-YEAR(NOW()))))*IF(OR($P$9="",ISNUMBER($P$9)=FALSE),1,((1+$P$9/100)^(IF(OR($P$11="",ISNUMBER($P$11)=FALSE),AM93,IF(YEAR(NOW())+$P$11+1&lt;AM93,YEAR(NOW())+$P$11+1,AM93))-YEAR(NOW())))))</f>
        <v>0</v>
      </c>
      <c r="AQ93" s="251"/>
      <c r="AR93" s="251">
        <f ca="1">IF(M93="$0 (pad)",0,IF(M93=0,0,M93*AV93/100/IF(OR($P$7="",ISNUMBER($P$7)=FALSE),1,((1+$P$7/100)^(IF(OR($P$11="",ISNUMBER($P$11)=FALSE),AN93,IF(YEAR(NOW())+$P$11+10&lt;AN93,YEAR(NOW())+$P$11+10,AN93))-YEAR(NOW()))))*IF(OR($P$9="",ISNUMBER($P$9)=FALSE),1,((1+$P$9/100)^(IF(OR($P$11="",ISNUMBER($P$11)=FALSE),AN93,IF(YEAR(NOW())+$P$11+10&lt;AN93,YEAR(NOW())+$P$11+10,AN93))-YEAR(NOW()))))))</f>
        <v>0</v>
      </c>
      <c r="AS93" s="251">
        <f ca="1">IF(N93="$0 (pad)",0,IF(N93=0,0,N93*AV93/100/IF(OR($P$7="",ISNUMBER($P$7)=FALSE),1,((1+$P$7/100)^(IF(OR($P$11="",ISNUMBER($P$11)=FALSE),AN93,IF(YEAR(NOW())+$P$11+10&lt;AN93,YEAR(NOW())+$P$11+10,AN93))-YEAR(NOW()))))*IF(OR($P$9="",ISNUMBER($P$9)=FALSE),1,((1+$P$9/100)^(IF(OR($P$11="",ISNUMBER($P$11)=FALSE),AN93,IF(YEAR(NOW())+$P$11+10&lt;AN93,YEAR(NOW())+$P$11+10,AN93))-YEAR(NOW()))))))</f>
        <v>18750</v>
      </c>
      <c r="AT93" s="251">
        <f ca="1">IF(Q93=0,0,Q93*AV93/100/IF(OR($P$7="",ISNUMBER($P$7)=FALSE),1,((1+$P$7/100)^(IF(OR($P$11="",ISNUMBER($P$11)=FALSE),AL93,IF(YEAR(NOW())+$P$11&lt;AL93,YEAR(NOW())+$P$11,AL93))-YEAR(NOW()))))*IF(OR($P$9="",ISNUMBER($P$9)=FALSE),1,((1+$P$9/100)^(IF(OR($P$11="",ISNUMBER($P$11)=FALSE),AL93,IF(YEAR(NOW())+$P$11&lt;AL93,YEAR(NOW())+$P$11,AL93))-YEAR(NOW())))))</f>
        <v>0</v>
      </c>
      <c r="AU93" s="251">
        <f ca="1">IF(R93=0,0,R93*AV93/100/IF(OR($P$7="",ISNUMBER($P$7)=FALSE),1,((1+$P$7/100)^(IF(OR($P$11="",ISNUMBER($P$11)=FALSE),IF(AN93="",YEAR(NOW())+5,AN93),IF(YEAR(NOW())+$P$11+10&lt;IF(AN93="",YEAR(NOW())+5,AN93),YEAR(NOW())+$P$11+10,IF(AN93="",YEAR(NOW())+5,AN93)))-YEAR(NOW()))))*IF(OR($P$9="",ISNUMBER($P$9)=FALSE),1,((1+$P$9/100)^(IF(OR($P$11="",ISNUMBER($P$11)=FALSE),IF(AN93="",YEAR(NOW())+5,AN93),IF(YEAR(NOW())+$P$11+10&lt;IF(AN93="",YEAR(NOW())+5,AN93),YEAR(NOW())+$P$11+10,IF(AN93="",YEAR(NOW())+5,AN93)))-YEAR(NOW())))))</f>
        <v>11937.5</v>
      </c>
      <c r="AV93" s="78">
        <v>50</v>
      </c>
    </row>
    <row r="94" spans="1:48" x14ac:dyDescent="0.15">
      <c r="A94" s="112">
        <v>75</v>
      </c>
      <c r="B94" s="112" t="s">
        <v>1660</v>
      </c>
      <c r="C94" s="113" t="s">
        <v>1361</v>
      </c>
      <c r="D94" s="112" t="s">
        <v>233</v>
      </c>
      <c r="E94" s="119" t="s">
        <v>583</v>
      </c>
      <c r="F94" s="112" t="s">
        <v>1387</v>
      </c>
      <c r="G94" s="112" t="s">
        <v>1391</v>
      </c>
      <c r="H94" s="112" t="s">
        <v>1391</v>
      </c>
      <c r="I94" s="116">
        <v>0.5</v>
      </c>
      <c r="J94" s="288">
        <v>0</v>
      </c>
      <c r="K94" s="288">
        <v>0</v>
      </c>
      <c r="L94" s="288"/>
      <c r="M94" s="288">
        <v>0</v>
      </c>
      <c r="N94" s="288">
        <v>37500</v>
      </c>
      <c r="O94" s="288">
        <v>37500</v>
      </c>
      <c r="P94" s="288">
        <f t="shared" ca="1" si="3"/>
        <v>18750</v>
      </c>
      <c r="Q94" s="289">
        <v>0</v>
      </c>
      <c r="R94" s="289">
        <v>23875</v>
      </c>
      <c r="S94" s="289">
        <v>23875</v>
      </c>
      <c r="T94" s="290">
        <f t="shared" ca="1" si="4"/>
        <v>11937.5</v>
      </c>
      <c r="U94" s="109"/>
      <c r="V94" s="109" t="s">
        <v>1366</v>
      </c>
      <c r="W94" s="109" t="s">
        <v>1369</v>
      </c>
      <c r="X94" s="108" t="s">
        <v>1367</v>
      </c>
      <c r="Y94" s="108" t="s">
        <v>1052</v>
      </c>
      <c r="Z94" s="287"/>
      <c r="AA94" s="107" t="str">
        <f t="shared" ca="1" si="5"/>
        <v>Complete</v>
      </c>
      <c r="AB94" s="108"/>
      <c r="AC94" s="108" t="s">
        <v>1669</v>
      </c>
      <c r="AD94" s="108">
        <v>1949</v>
      </c>
      <c r="AE94" s="110">
        <v>992.4</v>
      </c>
      <c r="AF94" s="110">
        <v>992.4</v>
      </c>
      <c r="AG94" s="108" t="s">
        <v>1666</v>
      </c>
      <c r="AH94" s="110"/>
      <c r="AI94" s="109" t="s">
        <v>998</v>
      </c>
      <c r="AJ94" s="109"/>
      <c r="AK94" s="78" t="s">
        <v>990</v>
      </c>
      <c r="AM94" s="78">
        <v>2025</v>
      </c>
      <c r="AN94" s="78">
        <v>2027</v>
      </c>
      <c r="AO94" s="251">
        <f ca="1">IF(J94=0,0,J94*AV94/100/IF(OR($P$7="",ISNUMBER($P$7)=FALSE),1,((1+$P$7/100)^(IF(OR($P$11="",ISNUMBER($P$11)=FALSE),AL94,IF(YEAR(NOW())+$P$11&lt;AL94,YEAR(NOW())+$P$11,AL94))-YEAR(NOW()))))*IF(OR($P$9="",ISNUMBER($P$9)=FALSE),1,((1+$P$9/100)^(IF(OR($P$11="",ISNUMBER($P$11)=FALSE),AL94,IF(YEAR(NOW())+$P$11&lt;AL94,YEAR(NOW())+$P$11,AL94))-YEAR(NOW())))))</f>
        <v>0</v>
      </c>
      <c r="AP94" s="251">
        <f ca="1">IF(K94=0,0,K94*AV94/100/IF(OR($P$7="",ISNUMBER($P$7)=FALSE),1,((1+$P$7/100)^(IF(OR($P$11="",ISNUMBER($P$11)=FALSE),AM94,IF(YEAR(NOW())+$P$11+1&lt;AM94,YEAR(NOW())+$P$11+1,AM94))-YEAR(NOW()))))*IF(OR($P$9="",ISNUMBER($P$9)=FALSE),1,((1+$P$9/100)^(IF(OR($P$11="",ISNUMBER($P$11)=FALSE),AM94,IF(YEAR(NOW())+$P$11+1&lt;AM94,YEAR(NOW())+$P$11+1,AM94))-YEAR(NOW())))))</f>
        <v>0</v>
      </c>
      <c r="AQ94" s="251"/>
      <c r="AR94" s="251">
        <f ca="1">IF(M94="$0 (pad)",0,IF(M94=0,0,M94*AV94/100/IF(OR($P$7="",ISNUMBER($P$7)=FALSE),1,((1+$P$7/100)^(IF(OR($P$11="",ISNUMBER($P$11)=FALSE),AN94,IF(YEAR(NOW())+$P$11+10&lt;AN94,YEAR(NOW())+$P$11+10,AN94))-YEAR(NOW()))))*IF(OR($P$9="",ISNUMBER($P$9)=FALSE),1,((1+$P$9/100)^(IF(OR($P$11="",ISNUMBER($P$11)=FALSE),AN94,IF(YEAR(NOW())+$P$11+10&lt;AN94,YEAR(NOW())+$P$11+10,AN94))-YEAR(NOW()))))))</f>
        <v>0</v>
      </c>
      <c r="AS94" s="251">
        <f ca="1">IF(N94="$0 (pad)",0,IF(N94=0,0,N94*AV94/100/IF(OR($P$7="",ISNUMBER($P$7)=FALSE),1,((1+$P$7/100)^(IF(OR($P$11="",ISNUMBER($P$11)=FALSE),AN94,IF(YEAR(NOW())+$P$11+10&lt;AN94,YEAR(NOW())+$P$11+10,AN94))-YEAR(NOW()))))*IF(OR($P$9="",ISNUMBER($P$9)=FALSE),1,((1+$P$9/100)^(IF(OR($P$11="",ISNUMBER($P$11)=FALSE),AN94,IF(YEAR(NOW())+$P$11+10&lt;AN94,YEAR(NOW())+$P$11+10,AN94))-YEAR(NOW()))))))</f>
        <v>18750</v>
      </c>
      <c r="AT94" s="251">
        <f ca="1">IF(Q94=0,0,Q94*AV94/100/IF(OR($P$7="",ISNUMBER($P$7)=FALSE),1,((1+$P$7/100)^(IF(OR($P$11="",ISNUMBER($P$11)=FALSE),AL94,IF(YEAR(NOW())+$P$11&lt;AL94,YEAR(NOW())+$P$11,AL94))-YEAR(NOW()))))*IF(OR($P$9="",ISNUMBER($P$9)=FALSE),1,((1+$P$9/100)^(IF(OR($P$11="",ISNUMBER($P$11)=FALSE),AL94,IF(YEAR(NOW())+$P$11&lt;AL94,YEAR(NOW())+$P$11,AL94))-YEAR(NOW())))))</f>
        <v>0</v>
      </c>
      <c r="AU94" s="251">
        <f ca="1">IF(R94=0,0,R94*AV94/100/IF(OR($P$7="",ISNUMBER($P$7)=FALSE),1,((1+$P$7/100)^(IF(OR($P$11="",ISNUMBER($P$11)=FALSE),IF(AN94="",YEAR(NOW())+5,AN94),IF(YEAR(NOW())+$P$11+10&lt;IF(AN94="",YEAR(NOW())+5,AN94),YEAR(NOW())+$P$11+10,IF(AN94="",YEAR(NOW())+5,AN94)))-YEAR(NOW()))))*IF(OR($P$9="",ISNUMBER($P$9)=FALSE),1,((1+$P$9/100)^(IF(OR($P$11="",ISNUMBER($P$11)=FALSE),IF(AN94="",YEAR(NOW())+5,AN94),IF(YEAR(NOW())+$P$11+10&lt;IF(AN94="",YEAR(NOW())+5,AN94),YEAR(NOW())+$P$11+10,IF(AN94="",YEAR(NOW())+5,AN94)))-YEAR(NOW())))))</f>
        <v>11937.5</v>
      </c>
      <c r="AV94" s="78">
        <v>50</v>
      </c>
    </row>
    <row r="95" spans="1:48" x14ac:dyDescent="0.15">
      <c r="A95" s="112">
        <v>76</v>
      </c>
      <c r="B95" s="112" t="s">
        <v>1660</v>
      </c>
      <c r="C95" s="113" t="s">
        <v>1361</v>
      </c>
      <c r="D95" s="112" t="s">
        <v>234</v>
      </c>
      <c r="E95" s="119">
        <v>170028</v>
      </c>
      <c r="F95" s="112" t="s">
        <v>966</v>
      </c>
      <c r="G95" s="112" t="s">
        <v>1661</v>
      </c>
      <c r="H95" s="112" t="s">
        <v>1661</v>
      </c>
      <c r="I95" s="116">
        <v>1</v>
      </c>
      <c r="J95" s="288">
        <v>0</v>
      </c>
      <c r="K95" s="288">
        <v>14500</v>
      </c>
      <c r="L95" s="288"/>
      <c r="M95" s="288">
        <v>0</v>
      </c>
      <c r="N95" s="288">
        <v>37500</v>
      </c>
      <c r="O95" s="288">
        <v>52000</v>
      </c>
      <c r="P95" s="288">
        <f t="shared" ca="1" si="3"/>
        <v>52000</v>
      </c>
      <c r="Q95" s="289">
        <v>13300</v>
      </c>
      <c r="R95" s="289">
        <v>23875</v>
      </c>
      <c r="S95" s="289">
        <v>37175</v>
      </c>
      <c r="T95" s="290">
        <f t="shared" ca="1" si="4"/>
        <v>37175</v>
      </c>
      <c r="U95" s="109"/>
      <c r="V95" s="109" t="s">
        <v>1366</v>
      </c>
      <c r="W95" s="109" t="s">
        <v>1369</v>
      </c>
      <c r="X95" s="108" t="s">
        <v>1367</v>
      </c>
      <c r="Y95" s="108" t="s">
        <v>1053</v>
      </c>
      <c r="Z95" s="287">
        <v>38960</v>
      </c>
      <c r="AA95" s="107">
        <f t="shared" ca="1" si="5"/>
        <v>47483</v>
      </c>
      <c r="AB95" s="108" t="s">
        <v>1670</v>
      </c>
      <c r="AC95" s="108" t="s">
        <v>1669</v>
      </c>
      <c r="AD95" s="108">
        <v>1994</v>
      </c>
      <c r="AE95" s="110">
        <v>861</v>
      </c>
      <c r="AF95" s="110">
        <v>861</v>
      </c>
      <c r="AG95" s="108" t="s">
        <v>1665</v>
      </c>
      <c r="AH95" s="110"/>
      <c r="AI95" s="109" t="s">
        <v>991</v>
      </c>
      <c r="AJ95" s="109"/>
      <c r="AK95" s="80">
        <v>47483</v>
      </c>
      <c r="AL95" s="78">
        <v>2029</v>
      </c>
      <c r="AM95" s="78">
        <v>2030</v>
      </c>
      <c r="AN95" s="78">
        <v>2039</v>
      </c>
      <c r="AO95" s="251">
        <f ca="1">IF(J95=0,0,J95*AV95/100/IF(OR($P$7="",ISNUMBER($P$7)=FALSE),1,((1+$P$7/100)^(IF(OR($P$11="",ISNUMBER($P$11)=FALSE),AL95,IF(YEAR(NOW())+$P$11&lt;AL95,YEAR(NOW())+$P$11,AL95))-YEAR(NOW()))))*IF(OR($P$9="",ISNUMBER($P$9)=FALSE),1,((1+$P$9/100)^(IF(OR($P$11="",ISNUMBER($P$11)=FALSE),AL95,IF(YEAR(NOW())+$P$11&lt;AL95,YEAR(NOW())+$P$11,AL95))-YEAR(NOW())))))</f>
        <v>0</v>
      </c>
      <c r="AP95" s="251">
        <f ca="1">IF(K95=0,0,K95*AV95/100/IF(OR($P$7="",ISNUMBER($P$7)=FALSE),1,((1+$P$7/100)^(IF(OR($P$11="",ISNUMBER($P$11)=FALSE),AM95,IF(YEAR(NOW())+$P$11+1&lt;AM95,YEAR(NOW())+$P$11+1,AM95))-YEAR(NOW()))))*IF(OR($P$9="",ISNUMBER($P$9)=FALSE),1,((1+$P$9/100)^(IF(OR($P$11="",ISNUMBER($P$11)=FALSE),AM95,IF(YEAR(NOW())+$P$11+1&lt;AM95,YEAR(NOW())+$P$11+1,AM95))-YEAR(NOW())))))</f>
        <v>14500</v>
      </c>
      <c r="AQ95" s="251"/>
      <c r="AR95" s="251">
        <f ca="1">IF(M95="$0 (pad)",0,IF(M95=0,0,M95*AV95/100/IF(OR($P$7="",ISNUMBER($P$7)=FALSE),1,((1+$P$7/100)^(IF(OR($P$11="",ISNUMBER($P$11)=FALSE),AN95,IF(YEAR(NOW())+$P$11+10&lt;AN95,YEAR(NOW())+$P$11+10,AN95))-YEAR(NOW()))))*IF(OR($P$9="",ISNUMBER($P$9)=FALSE),1,((1+$P$9/100)^(IF(OR($P$11="",ISNUMBER($P$11)=FALSE),AN95,IF(YEAR(NOW())+$P$11+10&lt;AN95,YEAR(NOW())+$P$11+10,AN95))-YEAR(NOW()))))))</f>
        <v>0</v>
      </c>
      <c r="AS95" s="251">
        <f ca="1">IF(N95="$0 (pad)",0,IF(N95=0,0,N95*AV95/100/IF(OR($P$7="",ISNUMBER($P$7)=FALSE),1,((1+$P$7/100)^(IF(OR($P$11="",ISNUMBER($P$11)=FALSE),AN95,IF(YEAR(NOW())+$P$11+10&lt;AN95,YEAR(NOW())+$P$11+10,AN95))-YEAR(NOW()))))*IF(OR($P$9="",ISNUMBER($P$9)=FALSE),1,((1+$P$9/100)^(IF(OR($P$11="",ISNUMBER($P$11)=FALSE),AN95,IF(YEAR(NOW())+$P$11+10&lt;AN95,YEAR(NOW())+$P$11+10,AN95))-YEAR(NOW()))))))</f>
        <v>37500</v>
      </c>
      <c r="AT95" s="251">
        <f ca="1">IF(Q95=0,0,Q95*AV95/100/IF(OR($P$7="",ISNUMBER($P$7)=FALSE),1,((1+$P$7/100)^(IF(OR($P$11="",ISNUMBER($P$11)=FALSE),AL95,IF(YEAR(NOW())+$P$11&lt;AL95,YEAR(NOW())+$P$11,AL95))-YEAR(NOW()))))*IF(OR($P$9="",ISNUMBER($P$9)=FALSE),1,((1+$P$9/100)^(IF(OR($P$11="",ISNUMBER($P$11)=FALSE),AL95,IF(YEAR(NOW())+$P$11&lt;AL95,YEAR(NOW())+$P$11,AL95))-YEAR(NOW())))))</f>
        <v>13300</v>
      </c>
      <c r="AU95" s="251">
        <f ca="1">IF(R95=0,0,R95*AV95/100/IF(OR($P$7="",ISNUMBER($P$7)=FALSE),1,((1+$P$7/100)^(IF(OR($P$11="",ISNUMBER($P$11)=FALSE),IF(AN95="",YEAR(NOW())+5,AN95),IF(YEAR(NOW())+$P$11+10&lt;IF(AN95="",YEAR(NOW())+5,AN95),YEAR(NOW())+$P$11+10,IF(AN95="",YEAR(NOW())+5,AN95)))-YEAR(NOW()))))*IF(OR($P$9="",ISNUMBER($P$9)=FALSE),1,((1+$P$9/100)^(IF(OR($P$11="",ISNUMBER($P$11)=FALSE),IF(AN95="",YEAR(NOW())+5,AN95),IF(YEAR(NOW())+$P$11+10&lt;IF(AN95="",YEAR(NOW())+5,AN95),YEAR(NOW())+$P$11+10,IF(AN95="",YEAR(NOW())+5,AN95)))-YEAR(NOW())))))</f>
        <v>23875</v>
      </c>
      <c r="AV95" s="78">
        <v>100</v>
      </c>
    </row>
    <row r="96" spans="1:48" x14ac:dyDescent="0.15">
      <c r="A96" s="112">
        <v>77</v>
      </c>
      <c r="B96" s="112" t="s">
        <v>1660</v>
      </c>
      <c r="C96" s="113" t="s">
        <v>1361</v>
      </c>
      <c r="D96" s="112" t="s">
        <v>235</v>
      </c>
      <c r="E96" s="119">
        <v>446843</v>
      </c>
      <c r="F96" s="112" t="s">
        <v>1387</v>
      </c>
      <c r="G96" s="112" t="s">
        <v>1662</v>
      </c>
      <c r="H96" s="112" t="s">
        <v>1662</v>
      </c>
      <c r="I96" s="116">
        <v>0.3333333</v>
      </c>
      <c r="J96" s="288">
        <v>179900</v>
      </c>
      <c r="K96" s="288">
        <v>20500</v>
      </c>
      <c r="L96" s="288"/>
      <c r="M96" s="288">
        <v>0</v>
      </c>
      <c r="N96" s="288">
        <v>30800</v>
      </c>
      <c r="O96" s="288">
        <v>231200</v>
      </c>
      <c r="P96" s="288">
        <f t="shared" ca="1" si="3"/>
        <v>77066.658960000001</v>
      </c>
      <c r="Q96" s="289">
        <v>222408</v>
      </c>
      <c r="R96" s="289">
        <v>23875</v>
      </c>
      <c r="S96" s="289">
        <v>246283</v>
      </c>
      <c r="T96" s="290">
        <f t="shared" ca="1" si="4"/>
        <v>82094.325123899995</v>
      </c>
      <c r="U96" s="109"/>
      <c r="V96" s="109" t="s">
        <v>1366</v>
      </c>
      <c r="W96" s="109" t="s">
        <v>1369</v>
      </c>
      <c r="X96" s="108" t="s">
        <v>1367</v>
      </c>
      <c r="Y96" s="108" t="s">
        <v>1054</v>
      </c>
      <c r="Z96" s="287">
        <v>65431</v>
      </c>
      <c r="AA96" s="107">
        <f t="shared" ca="1" si="5"/>
        <v>69814</v>
      </c>
      <c r="AB96" s="108" t="s">
        <v>1670</v>
      </c>
      <c r="AC96" s="108" t="s">
        <v>1669</v>
      </c>
      <c r="AD96" s="108">
        <v>2012</v>
      </c>
      <c r="AE96" s="110">
        <v>2434</v>
      </c>
      <c r="AF96" s="110">
        <v>714.14</v>
      </c>
      <c r="AG96" s="108" t="s">
        <v>1666</v>
      </c>
      <c r="AH96" s="110">
        <v>8.6</v>
      </c>
      <c r="AI96" s="109" t="s">
        <v>995</v>
      </c>
      <c r="AJ96" s="109"/>
      <c r="AK96" s="80">
        <v>69814</v>
      </c>
      <c r="AL96" s="78">
        <v>2091</v>
      </c>
      <c r="AM96" s="78">
        <v>2092</v>
      </c>
      <c r="AN96" s="78">
        <v>2101</v>
      </c>
      <c r="AO96" s="251">
        <f ca="1">IF(J96=0,0,J96*AV96/100/IF(OR($P$7="",ISNUMBER($P$7)=FALSE),1,((1+$P$7/100)^(IF(OR($P$11="",ISNUMBER($P$11)=FALSE),AL96,IF(YEAR(NOW())+$P$11&lt;AL96,YEAR(NOW())+$P$11,AL96))-YEAR(NOW()))))*IF(OR($P$9="",ISNUMBER($P$9)=FALSE),1,((1+$P$9/100)^(IF(OR($P$11="",ISNUMBER($P$11)=FALSE),AL96,IF(YEAR(NOW())+$P$11&lt;AL96,YEAR(NOW())+$P$11,AL96))-YEAR(NOW())))))</f>
        <v>59966.660669999997</v>
      </c>
      <c r="AP96" s="251">
        <f ca="1">IF(K96=0,0,K96*AV96/100/IF(OR($P$7="",ISNUMBER($P$7)=FALSE),1,((1+$P$7/100)^(IF(OR($P$11="",ISNUMBER($P$11)=FALSE),AM96,IF(YEAR(NOW())+$P$11+1&lt;AM96,YEAR(NOW())+$P$11+1,AM96))-YEAR(NOW()))))*IF(OR($P$9="",ISNUMBER($P$9)=FALSE),1,((1+$P$9/100)^(IF(OR($P$11="",ISNUMBER($P$11)=FALSE),AM96,IF(YEAR(NOW())+$P$11+1&lt;AM96,YEAR(NOW())+$P$11+1,AM96))-YEAR(NOW())))))</f>
        <v>6833.3326499999994</v>
      </c>
      <c r="AQ96" s="251"/>
      <c r="AR96" s="251">
        <f ca="1">IF(M96="$0 (pad)",0,IF(M96=0,0,M96*AV96/100/IF(OR($P$7="",ISNUMBER($P$7)=FALSE),1,((1+$P$7/100)^(IF(OR($P$11="",ISNUMBER($P$11)=FALSE),AN96,IF(YEAR(NOW())+$P$11+10&lt;AN96,YEAR(NOW())+$P$11+10,AN96))-YEAR(NOW()))))*IF(OR($P$9="",ISNUMBER($P$9)=FALSE),1,((1+$P$9/100)^(IF(OR($P$11="",ISNUMBER($P$11)=FALSE),AN96,IF(YEAR(NOW())+$P$11+10&lt;AN96,YEAR(NOW())+$P$11+10,AN96))-YEAR(NOW()))))))</f>
        <v>0</v>
      </c>
      <c r="AS96" s="251">
        <f ca="1">IF(N96="$0 (pad)",0,IF(N96=0,0,N96*AV96/100/IF(OR($P$7="",ISNUMBER($P$7)=FALSE),1,((1+$P$7/100)^(IF(OR($P$11="",ISNUMBER($P$11)=FALSE),AN96,IF(YEAR(NOW())+$P$11+10&lt;AN96,YEAR(NOW())+$P$11+10,AN96))-YEAR(NOW()))))*IF(OR($P$9="",ISNUMBER($P$9)=FALSE),1,((1+$P$9/100)^(IF(OR($P$11="",ISNUMBER($P$11)=FALSE),AN96,IF(YEAR(NOW())+$P$11+10&lt;AN96,YEAR(NOW())+$P$11+10,AN96))-YEAR(NOW()))))))</f>
        <v>10266.665639999999</v>
      </c>
      <c r="AT96" s="251">
        <f ca="1">IF(Q96=0,0,Q96*AV96/100/IF(OR($P$7="",ISNUMBER($P$7)=FALSE),1,((1+$P$7/100)^(IF(OR($P$11="",ISNUMBER($P$11)=FALSE),AL96,IF(YEAR(NOW())+$P$11&lt;AL96,YEAR(NOW())+$P$11,AL96))-YEAR(NOW()))))*IF(OR($P$9="",ISNUMBER($P$9)=FALSE),1,((1+$P$9/100)^(IF(OR($P$11="",ISNUMBER($P$11)=FALSE),AL96,IF(YEAR(NOW())+$P$11&lt;AL96,YEAR(NOW())+$P$11,AL96))-YEAR(NOW())))))</f>
        <v>74135.992586399996</v>
      </c>
      <c r="AU96" s="251">
        <f ca="1">IF(R96=0,0,R96*AV96/100/IF(OR($P$7="",ISNUMBER($P$7)=FALSE),1,((1+$P$7/100)^(IF(OR($P$11="",ISNUMBER($P$11)=FALSE),IF(AN96="",YEAR(NOW())+5,AN96),IF(YEAR(NOW())+$P$11+10&lt;IF(AN96="",YEAR(NOW())+5,AN96),YEAR(NOW())+$P$11+10,IF(AN96="",YEAR(NOW())+5,AN96)))-YEAR(NOW()))))*IF(OR($P$9="",ISNUMBER($P$9)=FALSE),1,((1+$P$9/100)^(IF(OR($P$11="",ISNUMBER($P$11)=FALSE),IF(AN96="",YEAR(NOW())+5,AN96),IF(YEAR(NOW())+$P$11+10&lt;IF(AN96="",YEAR(NOW())+5,AN96),YEAR(NOW())+$P$11+10,IF(AN96="",YEAR(NOW())+5,AN96)))-YEAR(NOW())))))</f>
        <v>7958.3325374999995</v>
      </c>
      <c r="AV96" s="78">
        <v>33.333329999999997</v>
      </c>
    </row>
    <row r="97" spans="1:48" x14ac:dyDescent="0.15">
      <c r="A97" s="112">
        <v>78</v>
      </c>
      <c r="B97" s="112" t="s">
        <v>1660</v>
      </c>
      <c r="C97" s="113" t="s">
        <v>1361</v>
      </c>
      <c r="D97" s="112" t="s">
        <v>236</v>
      </c>
      <c r="E97" s="119">
        <v>446842</v>
      </c>
      <c r="F97" s="112" t="s">
        <v>1387</v>
      </c>
      <c r="G97" s="112" t="s">
        <v>1662</v>
      </c>
      <c r="H97" s="112" t="s">
        <v>1662</v>
      </c>
      <c r="I97" s="116">
        <v>0.3333333</v>
      </c>
      <c r="J97" s="288">
        <v>178400</v>
      </c>
      <c r="K97" s="288">
        <v>5500</v>
      </c>
      <c r="L97" s="288"/>
      <c r="M97" s="288" t="s">
        <v>989</v>
      </c>
      <c r="N97" s="288" t="s">
        <v>989</v>
      </c>
      <c r="O97" s="288">
        <v>183900</v>
      </c>
      <c r="P97" s="288">
        <f t="shared" ca="1" si="3"/>
        <v>61299.993869999998</v>
      </c>
      <c r="Q97" s="289">
        <v>244065</v>
      </c>
      <c r="R97" s="289">
        <v>23875</v>
      </c>
      <c r="S97" s="289">
        <v>267940</v>
      </c>
      <c r="T97" s="290">
        <f t="shared" ca="1" si="4"/>
        <v>89313.324401999984</v>
      </c>
      <c r="U97" s="109"/>
      <c r="V97" s="109" t="s">
        <v>1366</v>
      </c>
      <c r="W97" s="109" t="s">
        <v>1369</v>
      </c>
      <c r="X97" s="108" t="s">
        <v>1367</v>
      </c>
      <c r="Y97" s="108" t="s">
        <v>1054</v>
      </c>
      <c r="Z97" s="287">
        <v>51164</v>
      </c>
      <c r="AA97" s="107">
        <f t="shared" ca="1" si="5"/>
        <v>55547</v>
      </c>
      <c r="AB97" s="108" t="s">
        <v>1670</v>
      </c>
      <c r="AC97" s="108" t="s">
        <v>1669</v>
      </c>
      <c r="AD97" s="108">
        <v>2012</v>
      </c>
      <c r="AE97" s="110">
        <v>2355</v>
      </c>
      <c r="AF97" s="110">
        <v>711.32</v>
      </c>
      <c r="AG97" s="108" t="s">
        <v>1666</v>
      </c>
      <c r="AH97" s="110">
        <v>6.5</v>
      </c>
      <c r="AI97" s="109" t="s">
        <v>995</v>
      </c>
      <c r="AJ97" s="109"/>
      <c r="AK97" s="80">
        <v>55547</v>
      </c>
      <c r="AL97" s="78">
        <v>2052</v>
      </c>
      <c r="AM97" s="78">
        <v>2053</v>
      </c>
      <c r="AN97" s="78">
        <v>2101</v>
      </c>
      <c r="AO97" s="251">
        <f ca="1">IF(J97=0,0,J97*AV97/100/IF(OR($P$7="",ISNUMBER($P$7)=FALSE),1,((1+$P$7/100)^(IF(OR($P$11="",ISNUMBER($P$11)=FALSE),AL97,IF(YEAR(NOW())+$P$11&lt;AL97,YEAR(NOW())+$P$11,AL97))-YEAR(NOW()))))*IF(OR($P$9="",ISNUMBER($P$9)=FALSE),1,((1+$P$9/100)^(IF(OR($P$11="",ISNUMBER($P$11)=FALSE),AL97,IF(YEAR(NOW())+$P$11&lt;AL97,YEAR(NOW())+$P$11,AL97))-YEAR(NOW())))))</f>
        <v>59466.66072</v>
      </c>
      <c r="AP97" s="251">
        <f ca="1">IF(K97=0,0,K97*AV97/100/IF(OR($P$7="",ISNUMBER($P$7)=FALSE),1,((1+$P$7/100)^(IF(OR($P$11="",ISNUMBER($P$11)=FALSE),AM97,IF(YEAR(NOW())+$P$11+1&lt;AM97,YEAR(NOW())+$P$11+1,AM97))-YEAR(NOW()))))*IF(OR($P$9="",ISNUMBER($P$9)=FALSE),1,((1+$P$9/100)^(IF(OR($P$11="",ISNUMBER($P$11)=FALSE),AM97,IF(YEAR(NOW())+$P$11+1&lt;AM97,YEAR(NOW())+$P$11+1,AM97))-YEAR(NOW())))))</f>
        <v>1833.3331499999997</v>
      </c>
      <c r="AQ97" s="251"/>
      <c r="AR97" s="251">
        <f ca="1">IF(M97="$0 (pad)",0,IF(M97=0,0,M97*AV97/100/IF(OR($P$7="",ISNUMBER($P$7)=FALSE),1,((1+$P$7/100)^(IF(OR($P$11="",ISNUMBER($P$11)=FALSE),AN97,IF(YEAR(NOW())+$P$11+10&lt;AN97,YEAR(NOW())+$P$11+10,AN97))-YEAR(NOW()))))*IF(OR($P$9="",ISNUMBER($P$9)=FALSE),1,((1+$P$9/100)^(IF(OR($P$11="",ISNUMBER($P$11)=FALSE),AN97,IF(YEAR(NOW())+$P$11+10&lt;AN97,YEAR(NOW())+$P$11+10,AN97))-YEAR(NOW()))))))</f>
        <v>0</v>
      </c>
      <c r="AS97" s="251">
        <f ca="1">IF(N97="$0 (pad)",0,IF(N97=0,0,N97*AV97/100/IF(OR($P$7="",ISNUMBER($P$7)=FALSE),1,((1+$P$7/100)^(IF(OR($P$11="",ISNUMBER($P$11)=FALSE),AN97,IF(YEAR(NOW())+$P$11+10&lt;AN97,YEAR(NOW())+$P$11+10,AN97))-YEAR(NOW()))))*IF(OR($P$9="",ISNUMBER($P$9)=FALSE),1,((1+$P$9/100)^(IF(OR($P$11="",ISNUMBER($P$11)=FALSE),AN97,IF(YEAR(NOW())+$P$11+10&lt;AN97,YEAR(NOW())+$P$11+10,AN97))-YEAR(NOW()))))))</f>
        <v>0</v>
      </c>
      <c r="AT97" s="251">
        <f ca="1">IF(Q97=0,0,Q97*AV97/100/IF(OR($P$7="",ISNUMBER($P$7)=FALSE),1,((1+$P$7/100)^(IF(OR($P$11="",ISNUMBER($P$11)=FALSE),AL97,IF(YEAR(NOW())+$P$11&lt;AL97,YEAR(NOW())+$P$11,AL97))-YEAR(NOW()))))*IF(OR($P$9="",ISNUMBER($P$9)=FALSE),1,((1+$P$9/100)^(IF(OR($P$11="",ISNUMBER($P$11)=FALSE),AL97,IF(YEAR(NOW())+$P$11&lt;AL97,YEAR(NOW())+$P$11,AL97))-YEAR(NOW())))))</f>
        <v>81354.991864499985</v>
      </c>
      <c r="AU97" s="251">
        <f ca="1">IF(R97=0,0,R97*AV97/100/IF(OR($P$7="",ISNUMBER($P$7)=FALSE),1,((1+$P$7/100)^(IF(OR($P$11="",ISNUMBER($P$11)=FALSE),IF(AN97="",YEAR(NOW())+5,AN97),IF(YEAR(NOW())+$P$11+10&lt;IF(AN97="",YEAR(NOW())+5,AN97),YEAR(NOW())+$P$11+10,IF(AN97="",YEAR(NOW())+5,AN97)))-YEAR(NOW()))))*IF(OR($P$9="",ISNUMBER($P$9)=FALSE),1,((1+$P$9/100)^(IF(OR($P$11="",ISNUMBER($P$11)=FALSE),IF(AN97="",YEAR(NOW())+5,AN97),IF(YEAR(NOW())+$P$11+10&lt;IF(AN97="",YEAR(NOW())+5,AN97),YEAR(NOW())+$P$11+10,IF(AN97="",YEAR(NOW())+5,AN97)))-YEAR(NOW())))))</f>
        <v>7958.3325374999995</v>
      </c>
      <c r="AV97" s="78">
        <v>33.333329999999997</v>
      </c>
    </row>
    <row r="98" spans="1:48" x14ac:dyDescent="0.15">
      <c r="A98" s="112">
        <v>79</v>
      </c>
      <c r="B98" s="112" t="s">
        <v>1660</v>
      </c>
      <c r="C98" s="113" t="s">
        <v>1361</v>
      </c>
      <c r="D98" s="112" t="s">
        <v>237</v>
      </c>
      <c r="E98" s="119">
        <v>445736</v>
      </c>
      <c r="F98" s="112" t="s">
        <v>1387</v>
      </c>
      <c r="G98" s="112" t="s">
        <v>1662</v>
      </c>
      <c r="H98" s="112" t="s">
        <v>1662</v>
      </c>
      <c r="I98" s="116">
        <v>0.3333333</v>
      </c>
      <c r="J98" s="288">
        <v>37900</v>
      </c>
      <c r="K98" s="288">
        <v>5500</v>
      </c>
      <c r="L98" s="288"/>
      <c r="M98" s="288" t="s">
        <v>989</v>
      </c>
      <c r="N98" s="288" t="s">
        <v>989</v>
      </c>
      <c r="O98" s="288">
        <v>43400</v>
      </c>
      <c r="P98" s="288">
        <f t="shared" ca="1" si="3"/>
        <v>14466.665219999999</v>
      </c>
      <c r="Q98" s="289">
        <v>64971</v>
      </c>
      <c r="R98" s="289">
        <v>23875</v>
      </c>
      <c r="S98" s="289">
        <v>88846</v>
      </c>
      <c r="T98" s="290">
        <f t="shared" ca="1" si="4"/>
        <v>29615.330371799995</v>
      </c>
      <c r="U98" s="109"/>
      <c r="V98" s="109" t="s">
        <v>1366</v>
      </c>
      <c r="W98" s="109" t="s">
        <v>1369</v>
      </c>
      <c r="X98" s="108" t="s">
        <v>1367</v>
      </c>
      <c r="Y98" s="108" t="s">
        <v>1055</v>
      </c>
      <c r="Z98" s="287">
        <v>49441</v>
      </c>
      <c r="AA98" s="107">
        <f t="shared" ca="1" si="5"/>
        <v>53824</v>
      </c>
      <c r="AB98" s="108" t="s">
        <v>1670</v>
      </c>
      <c r="AC98" s="108" t="s">
        <v>1669</v>
      </c>
      <c r="AD98" s="108">
        <v>2012</v>
      </c>
      <c r="AE98" s="110">
        <v>2385</v>
      </c>
      <c r="AF98" s="110">
        <v>710.68</v>
      </c>
      <c r="AG98" s="108" t="s">
        <v>1666</v>
      </c>
      <c r="AH98" s="110">
        <v>8.9</v>
      </c>
      <c r="AI98" s="109" t="s">
        <v>995</v>
      </c>
      <c r="AJ98" s="109"/>
      <c r="AK98" s="80">
        <v>53824</v>
      </c>
      <c r="AL98" s="78">
        <v>2047</v>
      </c>
      <c r="AM98" s="78">
        <v>2048</v>
      </c>
      <c r="AN98" s="78">
        <v>2073</v>
      </c>
      <c r="AO98" s="251">
        <f ca="1">IF(J98=0,0,J98*AV98/100/IF(OR($P$7="",ISNUMBER($P$7)=FALSE),1,((1+$P$7/100)^(IF(OR($P$11="",ISNUMBER($P$11)=FALSE),AL98,IF(YEAR(NOW())+$P$11&lt;AL98,YEAR(NOW())+$P$11,AL98))-YEAR(NOW()))))*IF(OR($P$9="",ISNUMBER($P$9)=FALSE),1,((1+$P$9/100)^(IF(OR($P$11="",ISNUMBER($P$11)=FALSE),AL98,IF(YEAR(NOW())+$P$11&lt;AL98,YEAR(NOW())+$P$11,AL98))-YEAR(NOW())))))</f>
        <v>12633.332069999999</v>
      </c>
      <c r="AP98" s="251">
        <f ca="1">IF(K98=0,0,K98*AV98/100/IF(OR($P$7="",ISNUMBER($P$7)=FALSE),1,((1+$P$7/100)^(IF(OR($P$11="",ISNUMBER($P$11)=FALSE),AM98,IF(YEAR(NOW())+$P$11+1&lt;AM98,YEAR(NOW())+$P$11+1,AM98))-YEAR(NOW()))))*IF(OR($P$9="",ISNUMBER($P$9)=FALSE),1,((1+$P$9/100)^(IF(OR($P$11="",ISNUMBER($P$11)=FALSE),AM98,IF(YEAR(NOW())+$P$11+1&lt;AM98,YEAR(NOW())+$P$11+1,AM98))-YEAR(NOW())))))</f>
        <v>1833.3331499999997</v>
      </c>
      <c r="AQ98" s="251"/>
      <c r="AR98" s="251">
        <f ca="1">IF(M98="$0 (pad)",0,IF(M98=0,0,M98*AV98/100/IF(OR($P$7="",ISNUMBER($P$7)=FALSE),1,((1+$P$7/100)^(IF(OR($P$11="",ISNUMBER($P$11)=FALSE),AN98,IF(YEAR(NOW())+$P$11+10&lt;AN98,YEAR(NOW())+$P$11+10,AN98))-YEAR(NOW()))))*IF(OR($P$9="",ISNUMBER($P$9)=FALSE),1,((1+$P$9/100)^(IF(OR($P$11="",ISNUMBER($P$11)=FALSE),AN98,IF(YEAR(NOW())+$P$11+10&lt;AN98,YEAR(NOW())+$P$11+10,AN98))-YEAR(NOW()))))))</f>
        <v>0</v>
      </c>
      <c r="AS98" s="251">
        <f ca="1">IF(N98="$0 (pad)",0,IF(N98=0,0,N98*AV98/100/IF(OR($P$7="",ISNUMBER($P$7)=FALSE),1,((1+$P$7/100)^(IF(OR($P$11="",ISNUMBER($P$11)=FALSE),AN98,IF(YEAR(NOW())+$P$11+10&lt;AN98,YEAR(NOW())+$P$11+10,AN98))-YEAR(NOW()))))*IF(OR($P$9="",ISNUMBER($P$9)=FALSE),1,((1+$P$9/100)^(IF(OR($P$11="",ISNUMBER($P$11)=FALSE),AN98,IF(YEAR(NOW())+$P$11+10&lt;AN98,YEAR(NOW())+$P$11+10,AN98))-YEAR(NOW()))))))</f>
        <v>0</v>
      </c>
      <c r="AT98" s="251">
        <f ca="1">IF(Q98=0,0,Q98*AV98/100/IF(OR($P$7="",ISNUMBER($P$7)=FALSE),1,((1+$P$7/100)^(IF(OR($P$11="",ISNUMBER($P$11)=FALSE),AL98,IF(YEAR(NOW())+$P$11&lt;AL98,YEAR(NOW())+$P$11,AL98))-YEAR(NOW()))))*IF(OR($P$9="",ISNUMBER($P$9)=FALSE),1,((1+$P$9/100)^(IF(OR($P$11="",ISNUMBER($P$11)=FALSE),AL98,IF(YEAR(NOW())+$P$11&lt;AL98,YEAR(NOW())+$P$11,AL98))-YEAR(NOW())))))</f>
        <v>21656.997834299997</v>
      </c>
      <c r="AU98" s="251">
        <f ca="1">IF(R98=0,0,R98*AV98/100/IF(OR($P$7="",ISNUMBER($P$7)=FALSE),1,((1+$P$7/100)^(IF(OR($P$11="",ISNUMBER($P$11)=FALSE),IF(AN98="",YEAR(NOW())+5,AN98),IF(YEAR(NOW())+$P$11+10&lt;IF(AN98="",YEAR(NOW())+5,AN98),YEAR(NOW())+$P$11+10,IF(AN98="",YEAR(NOW())+5,AN98)))-YEAR(NOW()))))*IF(OR($P$9="",ISNUMBER($P$9)=FALSE),1,((1+$P$9/100)^(IF(OR($P$11="",ISNUMBER($P$11)=FALSE),IF(AN98="",YEAR(NOW())+5,AN98),IF(YEAR(NOW())+$P$11+10&lt;IF(AN98="",YEAR(NOW())+5,AN98),YEAR(NOW())+$P$11+10,IF(AN98="",YEAR(NOW())+5,AN98)))-YEAR(NOW())))))</f>
        <v>7958.3325374999995</v>
      </c>
      <c r="AV98" s="78">
        <v>33.333329999999997</v>
      </c>
    </row>
    <row r="99" spans="1:48" x14ac:dyDescent="0.15">
      <c r="A99" s="112">
        <v>80</v>
      </c>
      <c r="B99" s="112" t="s">
        <v>1660</v>
      </c>
      <c r="C99" s="113" t="s">
        <v>1361</v>
      </c>
      <c r="D99" s="112" t="s">
        <v>238</v>
      </c>
      <c r="E99" s="119">
        <v>445735</v>
      </c>
      <c r="F99" s="112" t="s">
        <v>1387</v>
      </c>
      <c r="G99" s="112" t="s">
        <v>1662</v>
      </c>
      <c r="H99" s="112" t="s">
        <v>1662</v>
      </c>
      <c r="I99" s="116" t="s">
        <v>1360</v>
      </c>
      <c r="J99" s="288">
        <v>39300</v>
      </c>
      <c r="K99" s="288">
        <v>20500</v>
      </c>
      <c r="L99" s="288"/>
      <c r="M99" s="288">
        <v>0</v>
      </c>
      <c r="N99" s="288">
        <v>30800</v>
      </c>
      <c r="O99" s="288">
        <v>90600</v>
      </c>
      <c r="P99" s="288">
        <f t="shared" ca="1" si="3"/>
        <v>84694.44190624998</v>
      </c>
      <c r="Q99" s="289">
        <v>64971</v>
      </c>
      <c r="R99" s="289">
        <v>23875</v>
      </c>
      <c r="S99" s="289">
        <v>88846</v>
      </c>
      <c r="T99" s="290">
        <f t="shared" ca="1" si="4"/>
        <v>83054.772468020819</v>
      </c>
      <c r="U99" s="109"/>
      <c r="V99" s="109" t="s">
        <v>1366</v>
      </c>
      <c r="W99" s="109" t="s">
        <v>1369</v>
      </c>
      <c r="X99" s="108" t="s">
        <v>1367</v>
      </c>
      <c r="Y99" s="108" t="s">
        <v>1055</v>
      </c>
      <c r="Z99" s="287">
        <v>55159</v>
      </c>
      <c r="AA99" s="107">
        <f t="shared" ca="1" si="5"/>
        <v>59542</v>
      </c>
      <c r="AB99" s="108" t="s">
        <v>1670</v>
      </c>
      <c r="AC99" s="108" t="s">
        <v>1669</v>
      </c>
      <c r="AD99" s="108">
        <v>2012</v>
      </c>
      <c r="AE99" s="110">
        <v>2426</v>
      </c>
      <c r="AF99" s="110">
        <v>709.85</v>
      </c>
      <c r="AG99" s="108" t="s">
        <v>1666</v>
      </c>
      <c r="AH99" s="110">
        <v>8.6999999999999993</v>
      </c>
      <c r="AI99" s="109" t="s">
        <v>995</v>
      </c>
      <c r="AJ99" s="109"/>
      <c r="AK99" s="80">
        <v>59542</v>
      </c>
      <c r="AL99" s="78">
        <v>2063</v>
      </c>
      <c r="AM99" s="78">
        <v>2064</v>
      </c>
      <c r="AN99" s="78">
        <v>2073</v>
      </c>
      <c r="AO99" s="251">
        <f ca="1">IF(J99=0,0,J99*AV99/100/IF(OR($P$7="",ISNUMBER($P$7)=FALSE),1,((1+$P$7/100)^(IF(OR($P$11="",ISNUMBER($P$11)=FALSE),AL99,IF(YEAR(NOW())+$P$11&lt;AL99,YEAR(NOW())+$P$11,AL99))-YEAR(NOW()))))*IF(OR($P$9="",ISNUMBER($P$9)=FALSE),1,((1+$P$9/100)^(IF(OR($P$11="",ISNUMBER($P$11)=FALSE),AL99,IF(YEAR(NOW())+$P$11&lt;AL99,YEAR(NOW())+$P$11,AL99))-YEAR(NOW())))))</f>
        <v>36738.317515624993</v>
      </c>
      <c r="AP99" s="251">
        <f ca="1">IF(K99=0,0,K99*AV99/100/IF(OR($P$7="",ISNUMBER($P$7)=FALSE),1,((1+$P$7/100)^(IF(OR($P$11="",ISNUMBER($P$11)=FALSE),AM99,IF(YEAR(NOW())+$P$11+1&lt;AM99,YEAR(NOW())+$P$11+1,AM99))-YEAR(NOW()))))*IF(OR($P$9="",ISNUMBER($P$9)=FALSE),1,((1+$P$9/100)^(IF(OR($P$11="",ISNUMBER($P$11)=FALSE),AM99,IF(YEAR(NOW())+$P$11+1&lt;AM99,YEAR(NOW())+$P$11+1,AM99))-YEAR(NOW())))))</f>
        <v>19163.753411458329</v>
      </c>
      <c r="AQ99" s="251"/>
      <c r="AR99" s="251">
        <f ca="1">IF(M99="$0 (pad)",0,IF(M99=0,0,M99*AV99/100/IF(OR($P$7="",ISNUMBER($P$7)=FALSE),1,((1+$P$7/100)^(IF(OR($P$11="",ISNUMBER($P$11)=FALSE),AN99,IF(YEAR(NOW())+$P$11+10&lt;AN99,YEAR(NOW())+$P$11+10,AN99))-YEAR(NOW()))))*IF(OR($P$9="",ISNUMBER($P$9)=FALSE),1,((1+$P$9/100)^(IF(OR($P$11="",ISNUMBER($P$11)=FALSE),AN99,IF(YEAR(NOW())+$P$11+10&lt;AN99,YEAR(NOW())+$P$11+10,AN99))-YEAR(NOW()))))))</f>
        <v>0</v>
      </c>
      <c r="AS99" s="251">
        <f ca="1">IF(N99="$0 (pad)",0,IF(N99=0,0,N99*AV99/100/IF(OR($P$7="",ISNUMBER($P$7)=FALSE),1,((1+$P$7/100)^(IF(OR($P$11="",ISNUMBER($P$11)=FALSE),AN99,IF(YEAR(NOW())+$P$11+10&lt;AN99,YEAR(NOW())+$P$11+10,AN99))-YEAR(NOW()))))*IF(OR($P$9="",ISNUMBER($P$9)=FALSE),1,((1+$P$9/100)^(IF(OR($P$11="",ISNUMBER($P$11)=FALSE),AN99,IF(YEAR(NOW())+$P$11+10&lt;AN99,YEAR(NOW())+$P$11+10,AN99))-YEAR(NOW()))))))</f>
        <v>28792.370979166662</v>
      </c>
      <c r="AT99" s="251">
        <f ca="1">IF(Q99=0,0,Q99*AV99/100/IF(OR($P$7="",ISNUMBER($P$7)=FALSE),1,((1+$P$7/100)^(IF(OR($P$11="",ISNUMBER($P$11)=FALSE),AL99,IF(YEAR(NOW())+$P$11&lt;AL99,YEAR(NOW())+$P$11,AL99))-YEAR(NOW()))))*IF(OR($P$9="",ISNUMBER($P$9)=FALSE),1,((1+$P$9/100)^(IF(OR($P$11="",ISNUMBER($P$11)=FALSE),AL99,IF(YEAR(NOW())+$P$11&lt;AL99,YEAR(NOW())+$P$11,AL99))-YEAR(NOW())))))</f>
        <v>60736.010872968742</v>
      </c>
      <c r="AU99" s="251">
        <f ca="1">IF(R99=0,0,R99*AV99/100/IF(OR($P$7="",ISNUMBER($P$7)=FALSE),1,((1+$P$7/100)^(IF(OR($P$11="",ISNUMBER($P$11)=FALSE),IF(AN99="",YEAR(NOW())+5,AN99),IF(YEAR(NOW())+$P$11+10&lt;IF(AN99="",YEAR(NOW())+5,AN99),YEAR(NOW())+$P$11+10,IF(AN99="",YEAR(NOW())+5,AN99)))-YEAR(NOW()))))*IF(OR($P$9="",ISNUMBER($P$9)=FALSE),1,((1+$P$9/100)^(IF(OR($P$11="",ISNUMBER($P$11)=FALSE),IF(AN99="",YEAR(NOW())+5,AN99),IF(YEAR(NOW())+$P$11+10&lt;IF(AN99="",YEAR(NOW())+5,AN99),YEAR(NOW())+$P$11+10,IF(AN99="",YEAR(NOW())+5,AN99)))-YEAR(NOW())))))</f>
        <v>22318.761595052081</v>
      </c>
      <c r="AV99" s="78">
        <v>93.481723958333319</v>
      </c>
    </row>
    <row r="100" spans="1:48" x14ac:dyDescent="0.15">
      <c r="A100" s="112">
        <v>81</v>
      </c>
      <c r="B100" s="112" t="s">
        <v>1660</v>
      </c>
      <c r="C100" s="113" t="s">
        <v>1361</v>
      </c>
      <c r="D100" s="112" t="s">
        <v>239</v>
      </c>
      <c r="E100" s="119">
        <v>198806</v>
      </c>
      <c r="F100" s="112" t="s">
        <v>966</v>
      </c>
      <c r="G100" s="112" t="s">
        <v>1661</v>
      </c>
      <c r="H100" s="112" t="s">
        <v>1661</v>
      </c>
      <c r="I100" s="116">
        <v>1</v>
      </c>
      <c r="J100" s="288">
        <v>20900</v>
      </c>
      <c r="K100" s="288">
        <v>14500</v>
      </c>
      <c r="L100" s="288"/>
      <c r="M100" s="288">
        <v>0</v>
      </c>
      <c r="N100" s="288">
        <v>30800</v>
      </c>
      <c r="O100" s="288">
        <v>66200</v>
      </c>
      <c r="P100" s="288">
        <f t="shared" ca="1" si="3"/>
        <v>66200</v>
      </c>
      <c r="Q100" s="289">
        <v>30665</v>
      </c>
      <c r="R100" s="289">
        <v>23875</v>
      </c>
      <c r="S100" s="289">
        <v>54540</v>
      </c>
      <c r="T100" s="290">
        <f t="shared" ca="1" si="4"/>
        <v>54540</v>
      </c>
      <c r="U100" s="109"/>
      <c r="V100" s="109" t="s">
        <v>1366</v>
      </c>
      <c r="W100" s="109" t="s">
        <v>1369</v>
      </c>
      <c r="X100" s="108" t="s">
        <v>1367</v>
      </c>
      <c r="Y100" s="108" t="s">
        <v>1056</v>
      </c>
      <c r="Z100" s="287">
        <v>42216</v>
      </c>
      <c r="AA100" s="107">
        <f t="shared" ca="1" si="5"/>
        <v>46599</v>
      </c>
      <c r="AB100" s="108" t="s">
        <v>1670</v>
      </c>
      <c r="AC100" s="108" t="s">
        <v>1669</v>
      </c>
      <c r="AD100" s="108">
        <v>1997</v>
      </c>
      <c r="AE100" s="110">
        <v>952</v>
      </c>
      <c r="AF100" s="110">
        <v>952</v>
      </c>
      <c r="AG100" s="108" t="s">
        <v>1665</v>
      </c>
      <c r="AH100" s="110"/>
      <c r="AI100" s="109" t="s">
        <v>991</v>
      </c>
      <c r="AJ100" s="109"/>
      <c r="AK100" s="80">
        <v>46599</v>
      </c>
      <c r="AL100" s="78">
        <v>2027</v>
      </c>
      <c r="AM100" s="78">
        <v>2028</v>
      </c>
      <c r="AN100" s="78">
        <v>2037</v>
      </c>
      <c r="AO100" s="251">
        <f ca="1">IF(J100=0,0,J100*AV100/100/IF(OR($P$7="",ISNUMBER($P$7)=FALSE),1,((1+$P$7/100)^(IF(OR($P$11="",ISNUMBER($P$11)=FALSE),AL100,IF(YEAR(NOW())+$P$11&lt;AL100,YEAR(NOW())+$P$11,AL100))-YEAR(NOW()))))*IF(OR($P$9="",ISNUMBER($P$9)=FALSE),1,((1+$P$9/100)^(IF(OR($P$11="",ISNUMBER($P$11)=FALSE),AL100,IF(YEAR(NOW())+$P$11&lt;AL100,YEAR(NOW())+$P$11,AL100))-YEAR(NOW())))))</f>
        <v>20900</v>
      </c>
      <c r="AP100" s="251">
        <f ca="1">IF(K100=0,0,K100*AV100/100/IF(OR($P$7="",ISNUMBER($P$7)=FALSE),1,((1+$P$7/100)^(IF(OR($P$11="",ISNUMBER($P$11)=FALSE),AM100,IF(YEAR(NOW())+$P$11+1&lt;AM100,YEAR(NOW())+$P$11+1,AM100))-YEAR(NOW()))))*IF(OR($P$9="",ISNUMBER($P$9)=FALSE),1,((1+$P$9/100)^(IF(OR($P$11="",ISNUMBER($P$11)=FALSE),AM100,IF(YEAR(NOW())+$P$11+1&lt;AM100,YEAR(NOW())+$P$11+1,AM100))-YEAR(NOW())))))</f>
        <v>14500</v>
      </c>
      <c r="AQ100" s="251"/>
      <c r="AR100" s="251">
        <f ca="1">IF(M100="$0 (pad)",0,IF(M100=0,0,M100*AV100/100/IF(OR($P$7="",ISNUMBER($P$7)=FALSE),1,((1+$P$7/100)^(IF(OR($P$11="",ISNUMBER($P$11)=FALSE),AN100,IF(YEAR(NOW())+$P$11+10&lt;AN100,YEAR(NOW())+$P$11+10,AN100))-YEAR(NOW()))))*IF(OR($P$9="",ISNUMBER($P$9)=FALSE),1,((1+$P$9/100)^(IF(OR($P$11="",ISNUMBER($P$11)=FALSE),AN100,IF(YEAR(NOW())+$P$11+10&lt;AN100,YEAR(NOW())+$P$11+10,AN100))-YEAR(NOW()))))))</f>
        <v>0</v>
      </c>
      <c r="AS100" s="251">
        <f ca="1">IF(N100="$0 (pad)",0,IF(N100=0,0,N100*AV100/100/IF(OR($P$7="",ISNUMBER($P$7)=FALSE),1,((1+$P$7/100)^(IF(OR($P$11="",ISNUMBER($P$11)=FALSE),AN100,IF(YEAR(NOW())+$P$11+10&lt;AN100,YEAR(NOW())+$P$11+10,AN100))-YEAR(NOW()))))*IF(OR($P$9="",ISNUMBER($P$9)=FALSE),1,((1+$P$9/100)^(IF(OR($P$11="",ISNUMBER($P$11)=FALSE),AN100,IF(YEAR(NOW())+$P$11+10&lt;AN100,YEAR(NOW())+$P$11+10,AN100))-YEAR(NOW()))))))</f>
        <v>30800</v>
      </c>
      <c r="AT100" s="251">
        <f ca="1">IF(Q100=0,0,Q100*AV100/100/IF(OR($P$7="",ISNUMBER($P$7)=FALSE),1,((1+$P$7/100)^(IF(OR($P$11="",ISNUMBER($P$11)=FALSE),AL100,IF(YEAR(NOW())+$P$11&lt;AL100,YEAR(NOW())+$P$11,AL100))-YEAR(NOW()))))*IF(OR($P$9="",ISNUMBER($P$9)=FALSE),1,((1+$P$9/100)^(IF(OR($P$11="",ISNUMBER($P$11)=FALSE),AL100,IF(YEAR(NOW())+$P$11&lt;AL100,YEAR(NOW())+$P$11,AL100))-YEAR(NOW())))))</f>
        <v>30665</v>
      </c>
      <c r="AU100" s="251">
        <f ca="1">IF(R100=0,0,R100*AV100/100/IF(OR($P$7="",ISNUMBER($P$7)=FALSE),1,((1+$P$7/100)^(IF(OR($P$11="",ISNUMBER($P$11)=FALSE),IF(AN100="",YEAR(NOW())+5,AN100),IF(YEAR(NOW())+$P$11+10&lt;IF(AN100="",YEAR(NOW())+5,AN100),YEAR(NOW())+$P$11+10,IF(AN100="",YEAR(NOW())+5,AN100)))-YEAR(NOW()))))*IF(OR($P$9="",ISNUMBER($P$9)=FALSE),1,((1+$P$9/100)^(IF(OR($P$11="",ISNUMBER($P$11)=FALSE),IF(AN100="",YEAR(NOW())+5,AN100),IF(YEAR(NOW())+$P$11+10&lt;IF(AN100="",YEAR(NOW())+5,AN100),YEAR(NOW())+$P$11+10,IF(AN100="",YEAR(NOW())+5,AN100)))-YEAR(NOW())))))</f>
        <v>23875</v>
      </c>
      <c r="AV100" s="78">
        <v>100</v>
      </c>
    </row>
    <row r="101" spans="1:48" x14ac:dyDescent="0.15">
      <c r="A101" s="112">
        <v>82</v>
      </c>
      <c r="B101" s="112" t="s">
        <v>1660</v>
      </c>
      <c r="C101" s="113" t="s">
        <v>1361</v>
      </c>
      <c r="D101" s="112" t="s">
        <v>240</v>
      </c>
      <c r="E101" s="119">
        <v>480139</v>
      </c>
      <c r="F101" s="112" t="s">
        <v>966</v>
      </c>
      <c r="G101" s="112" t="s">
        <v>1662</v>
      </c>
      <c r="H101" s="112" t="s">
        <v>1662</v>
      </c>
      <c r="I101" s="116">
        <v>1</v>
      </c>
      <c r="J101" s="288">
        <v>180000</v>
      </c>
      <c r="K101" s="288">
        <v>5500</v>
      </c>
      <c r="L101" s="288"/>
      <c r="M101" s="288" t="s">
        <v>989</v>
      </c>
      <c r="N101" s="288" t="s">
        <v>989</v>
      </c>
      <c r="O101" s="288">
        <v>185500</v>
      </c>
      <c r="P101" s="288">
        <f t="shared" ca="1" si="3"/>
        <v>185500</v>
      </c>
      <c r="Q101" s="289">
        <v>200751</v>
      </c>
      <c r="R101" s="289">
        <v>2387.5</v>
      </c>
      <c r="S101" s="289">
        <v>203138.5</v>
      </c>
      <c r="T101" s="290">
        <f t="shared" ca="1" si="4"/>
        <v>203138.5</v>
      </c>
      <c r="U101" s="109"/>
      <c r="V101" s="109" t="s">
        <v>1366</v>
      </c>
      <c r="W101" s="109" t="s">
        <v>1369</v>
      </c>
      <c r="X101" s="108" t="s">
        <v>1367</v>
      </c>
      <c r="Y101" s="108" t="s">
        <v>1020</v>
      </c>
      <c r="Z101" s="287">
        <v>47031</v>
      </c>
      <c r="AA101" s="107">
        <f t="shared" ca="1" si="5"/>
        <v>51414</v>
      </c>
      <c r="AB101" s="108" t="s">
        <v>1670</v>
      </c>
      <c r="AC101" s="108" t="s">
        <v>1669</v>
      </c>
      <c r="AD101" s="108">
        <v>2016</v>
      </c>
      <c r="AE101" s="110">
        <v>1691</v>
      </c>
      <c r="AF101" s="110">
        <v>716.83</v>
      </c>
      <c r="AG101" s="108" t="s">
        <v>1666</v>
      </c>
      <c r="AH101" s="110">
        <v>1.9</v>
      </c>
      <c r="AI101" s="109" t="s">
        <v>991</v>
      </c>
      <c r="AJ101" s="109"/>
      <c r="AK101" s="80">
        <v>51414</v>
      </c>
      <c r="AL101" s="78">
        <v>2040</v>
      </c>
      <c r="AM101" s="78">
        <v>2041</v>
      </c>
      <c r="AN101" s="78">
        <v>2077</v>
      </c>
      <c r="AO101" s="251">
        <f ca="1">IF(J101=0,0,J101*AV101/100/IF(OR($P$7="",ISNUMBER($P$7)=FALSE),1,((1+$P$7/100)^(IF(OR($P$11="",ISNUMBER($P$11)=FALSE),AL101,IF(YEAR(NOW())+$P$11&lt;AL101,YEAR(NOW())+$P$11,AL101))-YEAR(NOW()))))*IF(OR($P$9="",ISNUMBER($P$9)=FALSE),1,((1+$P$9/100)^(IF(OR($P$11="",ISNUMBER($P$11)=FALSE),AL101,IF(YEAR(NOW())+$P$11&lt;AL101,YEAR(NOW())+$P$11,AL101))-YEAR(NOW())))))</f>
        <v>180000</v>
      </c>
      <c r="AP101" s="251">
        <f ca="1">IF(K101=0,0,K101*AV101/100/IF(OR($P$7="",ISNUMBER($P$7)=FALSE),1,((1+$P$7/100)^(IF(OR($P$11="",ISNUMBER($P$11)=FALSE),AM101,IF(YEAR(NOW())+$P$11+1&lt;AM101,YEAR(NOW())+$P$11+1,AM101))-YEAR(NOW()))))*IF(OR($P$9="",ISNUMBER($P$9)=FALSE),1,((1+$P$9/100)^(IF(OR($P$11="",ISNUMBER($P$11)=FALSE),AM101,IF(YEAR(NOW())+$P$11+1&lt;AM101,YEAR(NOW())+$P$11+1,AM101))-YEAR(NOW())))))</f>
        <v>5500</v>
      </c>
      <c r="AQ101" s="251"/>
      <c r="AR101" s="251">
        <f ca="1">IF(M101="$0 (pad)",0,IF(M101=0,0,M101*AV101/100/IF(OR($P$7="",ISNUMBER($P$7)=FALSE),1,((1+$P$7/100)^(IF(OR($P$11="",ISNUMBER($P$11)=FALSE),AN101,IF(YEAR(NOW())+$P$11+10&lt;AN101,YEAR(NOW())+$P$11+10,AN101))-YEAR(NOW()))))*IF(OR($P$9="",ISNUMBER($P$9)=FALSE),1,((1+$P$9/100)^(IF(OR($P$11="",ISNUMBER($P$11)=FALSE),AN101,IF(YEAR(NOW())+$P$11+10&lt;AN101,YEAR(NOW())+$P$11+10,AN101))-YEAR(NOW()))))))</f>
        <v>0</v>
      </c>
      <c r="AS101" s="251">
        <f ca="1">IF(N101="$0 (pad)",0,IF(N101=0,0,N101*AV101/100/IF(OR($P$7="",ISNUMBER($P$7)=FALSE),1,((1+$P$7/100)^(IF(OR($P$11="",ISNUMBER($P$11)=FALSE),AN101,IF(YEAR(NOW())+$P$11+10&lt;AN101,YEAR(NOW())+$P$11+10,AN101))-YEAR(NOW()))))*IF(OR($P$9="",ISNUMBER($P$9)=FALSE),1,((1+$P$9/100)^(IF(OR($P$11="",ISNUMBER($P$11)=FALSE),AN101,IF(YEAR(NOW())+$P$11+10&lt;AN101,YEAR(NOW())+$P$11+10,AN101))-YEAR(NOW()))))))</f>
        <v>0</v>
      </c>
      <c r="AT101" s="251">
        <f ca="1">IF(Q101=0,0,Q101*AV101/100/IF(OR($P$7="",ISNUMBER($P$7)=FALSE),1,((1+$P$7/100)^(IF(OR($P$11="",ISNUMBER($P$11)=FALSE),AL101,IF(YEAR(NOW())+$P$11&lt;AL101,YEAR(NOW())+$P$11,AL101))-YEAR(NOW()))))*IF(OR($P$9="",ISNUMBER($P$9)=FALSE),1,((1+$P$9/100)^(IF(OR($P$11="",ISNUMBER($P$11)=FALSE),AL101,IF(YEAR(NOW())+$P$11&lt;AL101,YEAR(NOW())+$P$11,AL101))-YEAR(NOW())))))</f>
        <v>200751</v>
      </c>
      <c r="AU101" s="251">
        <f ca="1">IF(R101=0,0,R101*AV101/100/IF(OR($P$7="",ISNUMBER($P$7)=FALSE),1,((1+$P$7/100)^(IF(OR($P$11="",ISNUMBER($P$11)=FALSE),IF(AN101="",YEAR(NOW())+5,AN101),IF(YEAR(NOW())+$P$11+10&lt;IF(AN101="",YEAR(NOW())+5,AN101),YEAR(NOW())+$P$11+10,IF(AN101="",YEAR(NOW())+5,AN101)))-YEAR(NOW()))))*IF(OR($P$9="",ISNUMBER($P$9)=FALSE),1,((1+$P$9/100)^(IF(OR($P$11="",ISNUMBER($P$11)=FALSE),IF(AN101="",YEAR(NOW())+5,AN101),IF(YEAR(NOW())+$P$11+10&lt;IF(AN101="",YEAR(NOW())+5,AN101),YEAR(NOW())+$P$11+10,IF(AN101="",YEAR(NOW())+5,AN101)))-YEAR(NOW())))))</f>
        <v>2387.5</v>
      </c>
      <c r="AV101" s="78">
        <v>100</v>
      </c>
    </row>
    <row r="102" spans="1:48" x14ac:dyDescent="0.15">
      <c r="A102" s="112">
        <v>83</v>
      </c>
      <c r="B102" s="112" t="s">
        <v>1660</v>
      </c>
      <c r="C102" s="113" t="s">
        <v>1361</v>
      </c>
      <c r="D102" s="112" t="s">
        <v>241</v>
      </c>
      <c r="E102" s="119">
        <v>480143</v>
      </c>
      <c r="F102" s="112" t="s">
        <v>966</v>
      </c>
      <c r="G102" s="112" t="s">
        <v>1662</v>
      </c>
      <c r="H102" s="112" t="s">
        <v>1662</v>
      </c>
      <c r="I102" s="116">
        <v>1</v>
      </c>
      <c r="J102" s="288">
        <v>181700</v>
      </c>
      <c r="K102" s="288">
        <v>5500</v>
      </c>
      <c r="L102" s="288"/>
      <c r="M102" s="288" t="s">
        <v>989</v>
      </c>
      <c r="N102" s="288" t="s">
        <v>989</v>
      </c>
      <c r="O102" s="288">
        <v>187200</v>
      </c>
      <c r="P102" s="288">
        <f t="shared" ca="1" si="3"/>
        <v>187200</v>
      </c>
      <c r="Q102" s="289">
        <v>200751</v>
      </c>
      <c r="R102" s="289">
        <v>2387.5</v>
      </c>
      <c r="S102" s="289">
        <v>203138.5</v>
      </c>
      <c r="T102" s="290">
        <f t="shared" ca="1" si="4"/>
        <v>203138.5</v>
      </c>
      <c r="U102" s="109"/>
      <c r="V102" s="109" t="s">
        <v>1366</v>
      </c>
      <c r="W102" s="109" t="s">
        <v>1369</v>
      </c>
      <c r="X102" s="108" t="s">
        <v>1367</v>
      </c>
      <c r="Y102" s="108" t="s">
        <v>1020</v>
      </c>
      <c r="Z102" s="287">
        <v>47672</v>
      </c>
      <c r="AA102" s="107">
        <f t="shared" ca="1" si="5"/>
        <v>52055</v>
      </c>
      <c r="AB102" s="108" t="s">
        <v>1670</v>
      </c>
      <c r="AC102" s="108" t="s">
        <v>1669</v>
      </c>
      <c r="AD102" s="108">
        <v>2016</v>
      </c>
      <c r="AE102" s="110">
        <v>1772</v>
      </c>
      <c r="AF102" s="110">
        <v>722.87</v>
      </c>
      <c r="AG102" s="108" t="s">
        <v>1666</v>
      </c>
      <c r="AH102" s="110">
        <v>2.2000000000000002</v>
      </c>
      <c r="AI102" s="109" t="s">
        <v>991</v>
      </c>
      <c r="AJ102" s="109"/>
      <c r="AK102" s="80">
        <v>52055</v>
      </c>
      <c r="AL102" s="78">
        <v>2042</v>
      </c>
      <c r="AM102" s="78">
        <v>2043</v>
      </c>
      <c r="AN102" s="78">
        <v>2077</v>
      </c>
      <c r="AO102" s="251">
        <f ca="1">IF(J102=0,0,J102*AV102/100/IF(OR($P$7="",ISNUMBER($P$7)=FALSE),1,((1+$P$7/100)^(IF(OR($P$11="",ISNUMBER($P$11)=FALSE),AL102,IF(YEAR(NOW())+$P$11&lt;AL102,YEAR(NOW())+$P$11,AL102))-YEAR(NOW()))))*IF(OR($P$9="",ISNUMBER($P$9)=FALSE),1,((1+$P$9/100)^(IF(OR($P$11="",ISNUMBER($P$11)=FALSE),AL102,IF(YEAR(NOW())+$P$11&lt;AL102,YEAR(NOW())+$P$11,AL102))-YEAR(NOW())))))</f>
        <v>181700</v>
      </c>
      <c r="AP102" s="251">
        <f ca="1">IF(K102=0,0,K102*AV102/100/IF(OR($P$7="",ISNUMBER($P$7)=FALSE),1,((1+$P$7/100)^(IF(OR($P$11="",ISNUMBER($P$11)=FALSE),AM102,IF(YEAR(NOW())+$P$11+1&lt;AM102,YEAR(NOW())+$P$11+1,AM102))-YEAR(NOW()))))*IF(OR($P$9="",ISNUMBER($P$9)=FALSE),1,((1+$P$9/100)^(IF(OR($P$11="",ISNUMBER($P$11)=FALSE),AM102,IF(YEAR(NOW())+$P$11+1&lt;AM102,YEAR(NOW())+$P$11+1,AM102))-YEAR(NOW())))))</f>
        <v>5500</v>
      </c>
      <c r="AQ102" s="251"/>
      <c r="AR102" s="251">
        <f ca="1">IF(M102="$0 (pad)",0,IF(M102=0,0,M102*AV102/100/IF(OR($P$7="",ISNUMBER($P$7)=FALSE),1,((1+$P$7/100)^(IF(OR($P$11="",ISNUMBER($P$11)=FALSE),AN102,IF(YEAR(NOW())+$P$11+10&lt;AN102,YEAR(NOW())+$P$11+10,AN102))-YEAR(NOW()))))*IF(OR($P$9="",ISNUMBER($P$9)=FALSE),1,((1+$P$9/100)^(IF(OR($P$11="",ISNUMBER($P$11)=FALSE),AN102,IF(YEAR(NOW())+$P$11+10&lt;AN102,YEAR(NOW())+$P$11+10,AN102))-YEAR(NOW()))))))</f>
        <v>0</v>
      </c>
      <c r="AS102" s="251">
        <f ca="1">IF(N102="$0 (pad)",0,IF(N102=0,0,N102*AV102/100/IF(OR($P$7="",ISNUMBER($P$7)=FALSE),1,((1+$P$7/100)^(IF(OR($P$11="",ISNUMBER($P$11)=FALSE),AN102,IF(YEAR(NOW())+$P$11+10&lt;AN102,YEAR(NOW())+$P$11+10,AN102))-YEAR(NOW()))))*IF(OR($P$9="",ISNUMBER($P$9)=FALSE),1,((1+$P$9/100)^(IF(OR($P$11="",ISNUMBER($P$11)=FALSE),AN102,IF(YEAR(NOW())+$P$11+10&lt;AN102,YEAR(NOW())+$P$11+10,AN102))-YEAR(NOW()))))))</f>
        <v>0</v>
      </c>
      <c r="AT102" s="251">
        <f ca="1">IF(Q102=0,0,Q102*AV102/100/IF(OR($P$7="",ISNUMBER($P$7)=FALSE),1,((1+$P$7/100)^(IF(OR($P$11="",ISNUMBER($P$11)=FALSE),AL102,IF(YEAR(NOW())+$P$11&lt;AL102,YEAR(NOW())+$P$11,AL102))-YEAR(NOW()))))*IF(OR($P$9="",ISNUMBER($P$9)=FALSE),1,((1+$P$9/100)^(IF(OR($P$11="",ISNUMBER($P$11)=FALSE),AL102,IF(YEAR(NOW())+$P$11&lt;AL102,YEAR(NOW())+$P$11,AL102))-YEAR(NOW())))))</f>
        <v>200751</v>
      </c>
      <c r="AU102" s="251">
        <f ca="1">IF(R102=0,0,R102*AV102/100/IF(OR($P$7="",ISNUMBER($P$7)=FALSE),1,((1+$P$7/100)^(IF(OR($P$11="",ISNUMBER($P$11)=FALSE),IF(AN102="",YEAR(NOW())+5,AN102),IF(YEAR(NOW())+$P$11+10&lt;IF(AN102="",YEAR(NOW())+5,AN102),YEAR(NOW())+$P$11+10,IF(AN102="",YEAR(NOW())+5,AN102)))-YEAR(NOW()))))*IF(OR($P$9="",ISNUMBER($P$9)=FALSE),1,((1+$P$9/100)^(IF(OR($P$11="",ISNUMBER($P$11)=FALSE),IF(AN102="",YEAR(NOW())+5,AN102),IF(YEAR(NOW())+$P$11+10&lt;IF(AN102="",YEAR(NOW())+5,AN102),YEAR(NOW())+$P$11+10,IF(AN102="",YEAR(NOW())+5,AN102)))-YEAR(NOW())))))</f>
        <v>2387.5</v>
      </c>
      <c r="AV102" s="78">
        <v>100</v>
      </c>
    </row>
    <row r="103" spans="1:48" x14ac:dyDescent="0.15">
      <c r="A103" s="112">
        <v>84</v>
      </c>
      <c r="B103" s="112" t="s">
        <v>1660</v>
      </c>
      <c r="C103" s="113" t="s">
        <v>1361</v>
      </c>
      <c r="D103" s="112" t="s">
        <v>242</v>
      </c>
      <c r="E103" s="119">
        <v>480264</v>
      </c>
      <c r="F103" s="112" t="s">
        <v>966</v>
      </c>
      <c r="G103" s="112" t="s">
        <v>1662</v>
      </c>
      <c r="H103" s="112" t="s">
        <v>1662</v>
      </c>
      <c r="I103" s="116">
        <v>1</v>
      </c>
      <c r="J103" s="288">
        <v>175000</v>
      </c>
      <c r="K103" s="288">
        <v>5500</v>
      </c>
      <c r="L103" s="288"/>
      <c r="M103" s="288" t="s">
        <v>989</v>
      </c>
      <c r="N103" s="288" t="s">
        <v>989</v>
      </c>
      <c r="O103" s="288">
        <v>180500</v>
      </c>
      <c r="P103" s="288">
        <f t="shared" ca="1" si="3"/>
        <v>180500</v>
      </c>
      <c r="Q103" s="289">
        <v>200751</v>
      </c>
      <c r="R103" s="289">
        <v>23875</v>
      </c>
      <c r="S103" s="289">
        <v>224626</v>
      </c>
      <c r="T103" s="290">
        <f t="shared" ca="1" si="4"/>
        <v>224626</v>
      </c>
      <c r="U103" s="109"/>
      <c r="V103" s="109" t="s">
        <v>1366</v>
      </c>
      <c r="W103" s="109" t="s">
        <v>1369</v>
      </c>
      <c r="X103" s="108" t="s">
        <v>1367</v>
      </c>
      <c r="Y103" s="108" t="s">
        <v>1057</v>
      </c>
      <c r="Z103" s="287">
        <v>56443</v>
      </c>
      <c r="AA103" s="107">
        <f t="shared" ca="1" si="5"/>
        <v>60826</v>
      </c>
      <c r="AB103" s="108" t="s">
        <v>1670</v>
      </c>
      <c r="AC103" s="108" t="s">
        <v>1669</v>
      </c>
      <c r="AD103" s="108">
        <v>2016</v>
      </c>
      <c r="AE103" s="110">
        <v>1735</v>
      </c>
      <c r="AF103" s="110">
        <v>722.26</v>
      </c>
      <c r="AG103" s="108" t="s">
        <v>1666</v>
      </c>
      <c r="AH103" s="110">
        <v>3.4</v>
      </c>
      <c r="AI103" s="109" t="s">
        <v>991</v>
      </c>
      <c r="AJ103" s="109"/>
      <c r="AK103" s="80">
        <v>60826</v>
      </c>
      <c r="AL103" s="78">
        <v>2066</v>
      </c>
      <c r="AM103" s="78">
        <v>2067</v>
      </c>
      <c r="AN103" s="78">
        <v>2078</v>
      </c>
      <c r="AO103" s="251">
        <f ca="1">IF(J103=0,0,J103*AV103/100/IF(OR($P$7="",ISNUMBER($P$7)=FALSE),1,((1+$P$7/100)^(IF(OR($P$11="",ISNUMBER($P$11)=FALSE),AL103,IF(YEAR(NOW())+$P$11&lt;AL103,YEAR(NOW())+$P$11,AL103))-YEAR(NOW()))))*IF(OR($P$9="",ISNUMBER($P$9)=FALSE),1,((1+$P$9/100)^(IF(OR($P$11="",ISNUMBER($P$11)=FALSE),AL103,IF(YEAR(NOW())+$P$11&lt;AL103,YEAR(NOW())+$P$11,AL103))-YEAR(NOW())))))</f>
        <v>175000</v>
      </c>
      <c r="AP103" s="251">
        <f ca="1">IF(K103=0,0,K103*AV103/100/IF(OR($P$7="",ISNUMBER($P$7)=FALSE),1,((1+$P$7/100)^(IF(OR($P$11="",ISNUMBER($P$11)=FALSE),AM103,IF(YEAR(NOW())+$P$11+1&lt;AM103,YEAR(NOW())+$P$11+1,AM103))-YEAR(NOW()))))*IF(OR($P$9="",ISNUMBER($P$9)=FALSE),1,((1+$P$9/100)^(IF(OR($P$11="",ISNUMBER($P$11)=FALSE),AM103,IF(YEAR(NOW())+$P$11+1&lt;AM103,YEAR(NOW())+$P$11+1,AM103))-YEAR(NOW())))))</f>
        <v>5500</v>
      </c>
      <c r="AQ103" s="251"/>
      <c r="AR103" s="251">
        <f ca="1">IF(M103="$0 (pad)",0,IF(M103=0,0,M103*AV103/100/IF(OR($P$7="",ISNUMBER($P$7)=FALSE),1,((1+$P$7/100)^(IF(OR($P$11="",ISNUMBER($P$11)=FALSE),AN103,IF(YEAR(NOW())+$P$11+10&lt;AN103,YEAR(NOW())+$P$11+10,AN103))-YEAR(NOW()))))*IF(OR($P$9="",ISNUMBER($P$9)=FALSE),1,((1+$P$9/100)^(IF(OR($P$11="",ISNUMBER($P$11)=FALSE),AN103,IF(YEAR(NOW())+$P$11+10&lt;AN103,YEAR(NOW())+$P$11+10,AN103))-YEAR(NOW()))))))</f>
        <v>0</v>
      </c>
      <c r="AS103" s="251">
        <f ca="1">IF(N103="$0 (pad)",0,IF(N103=0,0,N103*AV103/100/IF(OR($P$7="",ISNUMBER($P$7)=FALSE),1,((1+$P$7/100)^(IF(OR($P$11="",ISNUMBER($P$11)=FALSE),AN103,IF(YEAR(NOW())+$P$11+10&lt;AN103,YEAR(NOW())+$P$11+10,AN103))-YEAR(NOW()))))*IF(OR($P$9="",ISNUMBER($P$9)=FALSE),1,((1+$P$9/100)^(IF(OR($P$11="",ISNUMBER($P$11)=FALSE),AN103,IF(YEAR(NOW())+$P$11+10&lt;AN103,YEAR(NOW())+$P$11+10,AN103))-YEAR(NOW()))))))</f>
        <v>0</v>
      </c>
      <c r="AT103" s="251">
        <f ca="1">IF(Q103=0,0,Q103*AV103/100/IF(OR($P$7="",ISNUMBER($P$7)=FALSE),1,((1+$P$7/100)^(IF(OR($P$11="",ISNUMBER($P$11)=FALSE),AL103,IF(YEAR(NOW())+$P$11&lt;AL103,YEAR(NOW())+$P$11,AL103))-YEAR(NOW()))))*IF(OR($P$9="",ISNUMBER($P$9)=FALSE),1,((1+$P$9/100)^(IF(OR($P$11="",ISNUMBER($P$11)=FALSE),AL103,IF(YEAR(NOW())+$P$11&lt;AL103,YEAR(NOW())+$P$11,AL103))-YEAR(NOW())))))</f>
        <v>200751</v>
      </c>
      <c r="AU103" s="251">
        <f ca="1">IF(R103=0,0,R103*AV103/100/IF(OR($P$7="",ISNUMBER($P$7)=FALSE),1,((1+$P$7/100)^(IF(OR($P$11="",ISNUMBER($P$11)=FALSE),IF(AN103="",YEAR(NOW())+5,AN103),IF(YEAR(NOW())+$P$11+10&lt;IF(AN103="",YEAR(NOW())+5,AN103),YEAR(NOW())+$P$11+10,IF(AN103="",YEAR(NOW())+5,AN103)))-YEAR(NOW()))))*IF(OR($P$9="",ISNUMBER($P$9)=FALSE),1,((1+$P$9/100)^(IF(OR($P$11="",ISNUMBER($P$11)=FALSE),IF(AN103="",YEAR(NOW())+5,AN103),IF(YEAR(NOW())+$P$11+10&lt;IF(AN103="",YEAR(NOW())+5,AN103),YEAR(NOW())+$P$11+10,IF(AN103="",YEAR(NOW())+5,AN103)))-YEAR(NOW())))))</f>
        <v>23875</v>
      </c>
      <c r="AV103" s="78">
        <v>100</v>
      </c>
    </row>
    <row r="104" spans="1:48" x14ac:dyDescent="0.15">
      <c r="A104" s="112">
        <v>85</v>
      </c>
      <c r="B104" s="112" t="s">
        <v>1660</v>
      </c>
      <c r="C104" s="113" t="s">
        <v>1361</v>
      </c>
      <c r="D104" s="112" t="s">
        <v>243</v>
      </c>
      <c r="E104" s="119">
        <v>480266</v>
      </c>
      <c r="F104" s="112" t="s">
        <v>966</v>
      </c>
      <c r="G104" s="112" t="s">
        <v>1662</v>
      </c>
      <c r="H104" s="112" t="s">
        <v>1662</v>
      </c>
      <c r="I104" s="116">
        <v>1</v>
      </c>
      <c r="J104" s="288">
        <v>175000</v>
      </c>
      <c r="K104" s="288">
        <v>20500</v>
      </c>
      <c r="L104" s="288"/>
      <c r="M104" s="288">
        <v>0</v>
      </c>
      <c r="N104" s="288">
        <v>48200</v>
      </c>
      <c r="O104" s="288">
        <v>243700</v>
      </c>
      <c r="P104" s="288">
        <f t="shared" ca="1" si="3"/>
        <v>243700</v>
      </c>
      <c r="Q104" s="289">
        <v>200751</v>
      </c>
      <c r="R104" s="289">
        <v>2387.5</v>
      </c>
      <c r="S104" s="289">
        <v>203138.5</v>
      </c>
      <c r="T104" s="290">
        <f t="shared" ca="1" si="4"/>
        <v>203138.5</v>
      </c>
      <c r="U104" s="109"/>
      <c r="V104" s="109" t="s">
        <v>1366</v>
      </c>
      <c r="W104" s="109" t="s">
        <v>1369</v>
      </c>
      <c r="X104" s="108" t="s">
        <v>1367</v>
      </c>
      <c r="Y104" s="108" t="s">
        <v>1057</v>
      </c>
      <c r="Z104" s="287">
        <v>57126</v>
      </c>
      <c r="AA104" s="107">
        <f t="shared" ca="1" si="5"/>
        <v>61509</v>
      </c>
      <c r="AB104" s="108" t="s">
        <v>1670</v>
      </c>
      <c r="AC104" s="108" t="s">
        <v>1669</v>
      </c>
      <c r="AD104" s="108">
        <v>2016</v>
      </c>
      <c r="AE104" s="110">
        <v>1724</v>
      </c>
      <c r="AF104" s="110">
        <v>724.62</v>
      </c>
      <c r="AG104" s="108" t="s">
        <v>1666</v>
      </c>
      <c r="AH104" s="110">
        <v>4</v>
      </c>
      <c r="AI104" s="109" t="s">
        <v>991</v>
      </c>
      <c r="AJ104" s="109"/>
      <c r="AK104" s="80">
        <v>61509</v>
      </c>
      <c r="AL104" s="78">
        <v>2068</v>
      </c>
      <c r="AM104" s="78">
        <v>2069</v>
      </c>
      <c r="AN104" s="78">
        <v>2078</v>
      </c>
      <c r="AO104" s="251">
        <f ca="1">IF(J104=0,0,J104*AV104/100/IF(OR($P$7="",ISNUMBER($P$7)=FALSE),1,((1+$P$7/100)^(IF(OR($P$11="",ISNUMBER($P$11)=FALSE),AL104,IF(YEAR(NOW())+$P$11&lt;AL104,YEAR(NOW())+$P$11,AL104))-YEAR(NOW()))))*IF(OR($P$9="",ISNUMBER($P$9)=FALSE),1,((1+$P$9/100)^(IF(OR($P$11="",ISNUMBER($P$11)=FALSE),AL104,IF(YEAR(NOW())+$P$11&lt;AL104,YEAR(NOW())+$P$11,AL104))-YEAR(NOW())))))</f>
        <v>175000</v>
      </c>
      <c r="AP104" s="251">
        <f ca="1">IF(K104=0,0,K104*AV104/100/IF(OR($P$7="",ISNUMBER($P$7)=FALSE),1,((1+$P$7/100)^(IF(OR($P$11="",ISNUMBER($P$11)=FALSE),AM104,IF(YEAR(NOW())+$P$11+1&lt;AM104,YEAR(NOW())+$P$11+1,AM104))-YEAR(NOW()))))*IF(OR($P$9="",ISNUMBER($P$9)=FALSE),1,((1+$P$9/100)^(IF(OR($P$11="",ISNUMBER($P$11)=FALSE),AM104,IF(YEAR(NOW())+$P$11+1&lt;AM104,YEAR(NOW())+$P$11+1,AM104))-YEAR(NOW())))))</f>
        <v>20500</v>
      </c>
      <c r="AQ104" s="251"/>
      <c r="AR104" s="251">
        <f ca="1">IF(M104="$0 (pad)",0,IF(M104=0,0,M104*AV104/100/IF(OR($P$7="",ISNUMBER($P$7)=FALSE),1,((1+$P$7/100)^(IF(OR($P$11="",ISNUMBER($P$11)=FALSE),AN104,IF(YEAR(NOW())+$P$11+10&lt;AN104,YEAR(NOW())+$P$11+10,AN104))-YEAR(NOW()))))*IF(OR($P$9="",ISNUMBER($P$9)=FALSE),1,((1+$P$9/100)^(IF(OR($P$11="",ISNUMBER($P$11)=FALSE),AN104,IF(YEAR(NOW())+$P$11+10&lt;AN104,YEAR(NOW())+$P$11+10,AN104))-YEAR(NOW()))))))</f>
        <v>0</v>
      </c>
      <c r="AS104" s="251">
        <f ca="1">IF(N104="$0 (pad)",0,IF(N104=0,0,N104*AV104/100/IF(OR($P$7="",ISNUMBER($P$7)=FALSE),1,((1+$P$7/100)^(IF(OR($P$11="",ISNUMBER($P$11)=FALSE),AN104,IF(YEAR(NOW())+$P$11+10&lt;AN104,YEAR(NOW())+$P$11+10,AN104))-YEAR(NOW()))))*IF(OR($P$9="",ISNUMBER($P$9)=FALSE),1,((1+$P$9/100)^(IF(OR($P$11="",ISNUMBER($P$11)=FALSE),AN104,IF(YEAR(NOW())+$P$11+10&lt;AN104,YEAR(NOW())+$P$11+10,AN104))-YEAR(NOW()))))))</f>
        <v>48200</v>
      </c>
      <c r="AT104" s="251">
        <f ca="1">IF(Q104=0,0,Q104*AV104/100/IF(OR($P$7="",ISNUMBER($P$7)=FALSE),1,((1+$P$7/100)^(IF(OR($P$11="",ISNUMBER($P$11)=FALSE),AL104,IF(YEAR(NOW())+$P$11&lt;AL104,YEAR(NOW())+$P$11,AL104))-YEAR(NOW()))))*IF(OR($P$9="",ISNUMBER($P$9)=FALSE),1,((1+$P$9/100)^(IF(OR($P$11="",ISNUMBER($P$11)=FALSE),AL104,IF(YEAR(NOW())+$P$11&lt;AL104,YEAR(NOW())+$P$11,AL104))-YEAR(NOW())))))</f>
        <v>200751</v>
      </c>
      <c r="AU104" s="251">
        <f ca="1">IF(R104=0,0,R104*AV104/100/IF(OR($P$7="",ISNUMBER($P$7)=FALSE),1,((1+$P$7/100)^(IF(OR($P$11="",ISNUMBER($P$11)=FALSE),IF(AN104="",YEAR(NOW())+5,AN104),IF(YEAR(NOW())+$P$11+10&lt;IF(AN104="",YEAR(NOW())+5,AN104),YEAR(NOW())+$P$11+10,IF(AN104="",YEAR(NOW())+5,AN104)))-YEAR(NOW()))))*IF(OR($P$9="",ISNUMBER($P$9)=FALSE),1,((1+$P$9/100)^(IF(OR($P$11="",ISNUMBER($P$11)=FALSE),IF(AN104="",YEAR(NOW())+5,AN104),IF(YEAR(NOW())+$P$11+10&lt;IF(AN104="",YEAR(NOW())+5,AN104),YEAR(NOW())+$P$11+10,IF(AN104="",YEAR(NOW())+5,AN104)))-YEAR(NOW())))))</f>
        <v>2387.5</v>
      </c>
      <c r="AV104" s="78">
        <v>100</v>
      </c>
    </row>
    <row r="105" spans="1:48" x14ac:dyDescent="0.15">
      <c r="A105" s="112">
        <v>86</v>
      </c>
      <c r="B105" s="112" t="s">
        <v>1660</v>
      </c>
      <c r="C105" s="113" t="s">
        <v>1361</v>
      </c>
      <c r="D105" s="112" t="s">
        <v>244</v>
      </c>
      <c r="E105" s="119">
        <v>480268</v>
      </c>
      <c r="F105" s="112" t="s">
        <v>966</v>
      </c>
      <c r="G105" s="112" t="s">
        <v>1662</v>
      </c>
      <c r="H105" s="112" t="s">
        <v>1662</v>
      </c>
      <c r="I105" s="116">
        <v>1</v>
      </c>
      <c r="J105" s="288">
        <v>175200</v>
      </c>
      <c r="K105" s="288">
        <v>5500</v>
      </c>
      <c r="L105" s="288"/>
      <c r="M105" s="288" t="s">
        <v>989</v>
      </c>
      <c r="N105" s="288" t="s">
        <v>989</v>
      </c>
      <c r="O105" s="288">
        <v>180700</v>
      </c>
      <c r="P105" s="288">
        <f t="shared" ca="1" si="3"/>
        <v>180700</v>
      </c>
      <c r="Q105" s="289">
        <v>200751</v>
      </c>
      <c r="R105" s="289">
        <v>2387.5</v>
      </c>
      <c r="S105" s="289">
        <v>203138.5</v>
      </c>
      <c r="T105" s="290">
        <f t="shared" ca="1" si="4"/>
        <v>203138.5</v>
      </c>
      <c r="U105" s="109"/>
      <c r="V105" s="109" t="s">
        <v>1366</v>
      </c>
      <c r="W105" s="109" t="s">
        <v>1369</v>
      </c>
      <c r="X105" s="108" t="s">
        <v>1367</v>
      </c>
      <c r="Y105" s="108" t="s">
        <v>1057</v>
      </c>
      <c r="Z105" s="287">
        <v>54814</v>
      </c>
      <c r="AA105" s="107">
        <f t="shared" ca="1" si="5"/>
        <v>59197</v>
      </c>
      <c r="AB105" s="108" t="s">
        <v>1670</v>
      </c>
      <c r="AC105" s="108" t="s">
        <v>1669</v>
      </c>
      <c r="AD105" s="108">
        <v>2016</v>
      </c>
      <c r="AE105" s="110">
        <v>1783</v>
      </c>
      <c r="AF105" s="110">
        <v>726.09</v>
      </c>
      <c r="AG105" s="108" t="s">
        <v>1666</v>
      </c>
      <c r="AH105" s="110">
        <v>2.6</v>
      </c>
      <c r="AI105" s="109" t="s">
        <v>991</v>
      </c>
      <c r="AJ105" s="109"/>
      <c r="AK105" s="80">
        <v>59197</v>
      </c>
      <c r="AL105" s="78">
        <v>2062</v>
      </c>
      <c r="AM105" s="78">
        <v>2063</v>
      </c>
      <c r="AN105" s="78">
        <v>2078</v>
      </c>
      <c r="AO105" s="251">
        <f ca="1">IF(J105=0,0,J105*AV105/100/IF(OR($P$7="",ISNUMBER($P$7)=FALSE),1,((1+$P$7/100)^(IF(OR($P$11="",ISNUMBER($P$11)=FALSE),AL105,IF(YEAR(NOW())+$P$11&lt;AL105,YEAR(NOW())+$P$11,AL105))-YEAR(NOW()))))*IF(OR($P$9="",ISNUMBER($P$9)=FALSE),1,((1+$P$9/100)^(IF(OR($P$11="",ISNUMBER($P$11)=FALSE),AL105,IF(YEAR(NOW())+$P$11&lt;AL105,YEAR(NOW())+$P$11,AL105))-YEAR(NOW())))))</f>
        <v>175200</v>
      </c>
      <c r="AP105" s="251">
        <f ca="1">IF(K105=0,0,K105*AV105/100/IF(OR($P$7="",ISNUMBER($P$7)=FALSE),1,((1+$P$7/100)^(IF(OR($P$11="",ISNUMBER($P$11)=FALSE),AM105,IF(YEAR(NOW())+$P$11+1&lt;AM105,YEAR(NOW())+$P$11+1,AM105))-YEAR(NOW()))))*IF(OR($P$9="",ISNUMBER($P$9)=FALSE),1,((1+$P$9/100)^(IF(OR($P$11="",ISNUMBER($P$11)=FALSE),AM105,IF(YEAR(NOW())+$P$11+1&lt;AM105,YEAR(NOW())+$P$11+1,AM105))-YEAR(NOW())))))</f>
        <v>5500</v>
      </c>
      <c r="AQ105" s="251"/>
      <c r="AR105" s="251">
        <f ca="1">IF(M105="$0 (pad)",0,IF(M105=0,0,M105*AV105/100/IF(OR($P$7="",ISNUMBER($P$7)=FALSE),1,((1+$P$7/100)^(IF(OR($P$11="",ISNUMBER($P$11)=FALSE),AN105,IF(YEAR(NOW())+$P$11+10&lt;AN105,YEAR(NOW())+$P$11+10,AN105))-YEAR(NOW()))))*IF(OR($P$9="",ISNUMBER($P$9)=FALSE),1,((1+$P$9/100)^(IF(OR($P$11="",ISNUMBER($P$11)=FALSE),AN105,IF(YEAR(NOW())+$P$11+10&lt;AN105,YEAR(NOW())+$P$11+10,AN105))-YEAR(NOW()))))))</f>
        <v>0</v>
      </c>
      <c r="AS105" s="251">
        <f ca="1">IF(N105="$0 (pad)",0,IF(N105=0,0,N105*AV105/100/IF(OR($P$7="",ISNUMBER($P$7)=FALSE),1,((1+$P$7/100)^(IF(OR($P$11="",ISNUMBER($P$11)=FALSE),AN105,IF(YEAR(NOW())+$P$11+10&lt;AN105,YEAR(NOW())+$P$11+10,AN105))-YEAR(NOW()))))*IF(OR($P$9="",ISNUMBER($P$9)=FALSE),1,((1+$P$9/100)^(IF(OR($P$11="",ISNUMBER($P$11)=FALSE),AN105,IF(YEAR(NOW())+$P$11+10&lt;AN105,YEAR(NOW())+$P$11+10,AN105))-YEAR(NOW()))))))</f>
        <v>0</v>
      </c>
      <c r="AT105" s="251">
        <f ca="1">IF(Q105=0,0,Q105*AV105/100/IF(OR($P$7="",ISNUMBER($P$7)=FALSE),1,((1+$P$7/100)^(IF(OR($P$11="",ISNUMBER($P$11)=FALSE),AL105,IF(YEAR(NOW())+$P$11&lt;AL105,YEAR(NOW())+$P$11,AL105))-YEAR(NOW()))))*IF(OR($P$9="",ISNUMBER($P$9)=FALSE),1,((1+$P$9/100)^(IF(OR($P$11="",ISNUMBER($P$11)=FALSE),AL105,IF(YEAR(NOW())+$P$11&lt;AL105,YEAR(NOW())+$P$11,AL105))-YEAR(NOW())))))</f>
        <v>200751</v>
      </c>
      <c r="AU105" s="251">
        <f ca="1">IF(R105=0,0,R105*AV105/100/IF(OR($P$7="",ISNUMBER($P$7)=FALSE),1,((1+$P$7/100)^(IF(OR($P$11="",ISNUMBER($P$11)=FALSE),IF(AN105="",YEAR(NOW())+5,AN105),IF(YEAR(NOW())+$P$11+10&lt;IF(AN105="",YEAR(NOW())+5,AN105),YEAR(NOW())+$P$11+10,IF(AN105="",YEAR(NOW())+5,AN105)))-YEAR(NOW()))))*IF(OR($P$9="",ISNUMBER($P$9)=FALSE),1,((1+$P$9/100)^(IF(OR($P$11="",ISNUMBER($P$11)=FALSE),IF(AN105="",YEAR(NOW())+5,AN105),IF(YEAR(NOW())+$P$11+10&lt;IF(AN105="",YEAR(NOW())+5,AN105),YEAR(NOW())+$P$11+10,IF(AN105="",YEAR(NOW())+5,AN105)))-YEAR(NOW())))))</f>
        <v>2387.5</v>
      </c>
      <c r="AV105" s="78">
        <v>100</v>
      </c>
    </row>
    <row r="106" spans="1:48" x14ac:dyDescent="0.15">
      <c r="A106" s="112">
        <v>87</v>
      </c>
      <c r="B106" s="112" t="s">
        <v>1660</v>
      </c>
      <c r="C106" s="113" t="s">
        <v>1361</v>
      </c>
      <c r="D106" s="112" t="s">
        <v>245</v>
      </c>
      <c r="E106" s="119">
        <v>480270</v>
      </c>
      <c r="F106" s="112" t="s">
        <v>966</v>
      </c>
      <c r="G106" s="112" t="s">
        <v>1661</v>
      </c>
      <c r="H106" s="112" t="s">
        <v>1661</v>
      </c>
      <c r="I106" s="116">
        <v>1</v>
      </c>
      <c r="J106" s="288">
        <v>179900</v>
      </c>
      <c r="K106" s="288">
        <v>5500</v>
      </c>
      <c r="L106" s="288"/>
      <c r="M106" s="288" t="s">
        <v>989</v>
      </c>
      <c r="N106" s="288" t="s">
        <v>989</v>
      </c>
      <c r="O106" s="288">
        <v>185400</v>
      </c>
      <c r="P106" s="288">
        <f t="shared" ca="1" si="3"/>
        <v>185400</v>
      </c>
      <c r="Q106" s="289">
        <v>200751</v>
      </c>
      <c r="R106" s="289">
        <v>2387.5</v>
      </c>
      <c r="S106" s="289">
        <v>203138.5</v>
      </c>
      <c r="T106" s="290">
        <f t="shared" ca="1" si="4"/>
        <v>203138.5</v>
      </c>
      <c r="U106" s="109"/>
      <c r="V106" s="109" t="s">
        <v>1366</v>
      </c>
      <c r="W106" s="109" t="s">
        <v>1369</v>
      </c>
      <c r="X106" s="108" t="s">
        <v>1367</v>
      </c>
      <c r="Y106" s="108" t="s">
        <v>1057</v>
      </c>
      <c r="Z106" s="287">
        <v>45322</v>
      </c>
      <c r="AA106" s="107">
        <f t="shared" ca="1" si="5"/>
        <v>49705</v>
      </c>
      <c r="AB106" s="108" t="s">
        <v>1670</v>
      </c>
      <c r="AC106" s="108" t="s">
        <v>1669</v>
      </c>
      <c r="AD106" s="108">
        <v>2016</v>
      </c>
      <c r="AE106" s="110">
        <v>1898</v>
      </c>
      <c r="AF106" s="110">
        <v>724.14</v>
      </c>
      <c r="AG106" s="108" t="s">
        <v>1666</v>
      </c>
      <c r="AH106" s="110"/>
      <c r="AI106" s="109" t="s">
        <v>991</v>
      </c>
      <c r="AJ106" s="109"/>
      <c r="AK106" s="80">
        <v>49705</v>
      </c>
      <c r="AL106" s="78">
        <v>2036</v>
      </c>
      <c r="AM106" s="78">
        <v>2037</v>
      </c>
      <c r="AN106" s="78">
        <v>2078</v>
      </c>
      <c r="AO106" s="251">
        <f ca="1">IF(J106=0,0,J106*AV106/100/IF(OR($P$7="",ISNUMBER($P$7)=FALSE),1,((1+$P$7/100)^(IF(OR($P$11="",ISNUMBER($P$11)=FALSE),AL106,IF(YEAR(NOW())+$P$11&lt;AL106,YEAR(NOW())+$P$11,AL106))-YEAR(NOW()))))*IF(OR($P$9="",ISNUMBER($P$9)=FALSE),1,((1+$P$9/100)^(IF(OR($P$11="",ISNUMBER($P$11)=FALSE),AL106,IF(YEAR(NOW())+$P$11&lt;AL106,YEAR(NOW())+$P$11,AL106))-YEAR(NOW())))))</f>
        <v>179900</v>
      </c>
      <c r="AP106" s="251">
        <f ca="1">IF(K106=0,0,K106*AV106/100/IF(OR($P$7="",ISNUMBER($P$7)=FALSE),1,((1+$P$7/100)^(IF(OR($P$11="",ISNUMBER($P$11)=FALSE),AM106,IF(YEAR(NOW())+$P$11+1&lt;AM106,YEAR(NOW())+$P$11+1,AM106))-YEAR(NOW()))))*IF(OR($P$9="",ISNUMBER($P$9)=FALSE),1,((1+$P$9/100)^(IF(OR($P$11="",ISNUMBER($P$11)=FALSE),AM106,IF(YEAR(NOW())+$P$11+1&lt;AM106,YEAR(NOW())+$P$11+1,AM106))-YEAR(NOW())))))</f>
        <v>5500</v>
      </c>
      <c r="AQ106" s="251"/>
      <c r="AR106" s="251">
        <f ca="1">IF(M106="$0 (pad)",0,IF(M106=0,0,M106*AV106/100/IF(OR($P$7="",ISNUMBER($P$7)=FALSE),1,((1+$P$7/100)^(IF(OR($P$11="",ISNUMBER($P$11)=FALSE),AN106,IF(YEAR(NOW())+$P$11+10&lt;AN106,YEAR(NOW())+$P$11+10,AN106))-YEAR(NOW()))))*IF(OR($P$9="",ISNUMBER($P$9)=FALSE),1,((1+$P$9/100)^(IF(OR($P$11="",ISNUMBER($P$11)=FALSE),AN106,IF(YEAR(NOW())+$P$11+10&lt;AN106,YEAR(NOW())+$P$11+10,AN106))-YEAR(NOW()))))))</f>
        <v>0</v>
      </c>
      <c r="AS106" s="251">
        <f ca="1">IF(N106="$0 (pad)",0,IF(N106=0,0,N106*AV106/100/IF(OR($P$7="",ISNUMBER($P$7)=FALSE),1,((1+$P$7/100)^(IF(OR($P$11="",ISNUMBER($P$11)=FALSE),AN106,IF(YEAR(NOW())+$P$11+10&lt;AN106,YEAR(NOW())+$P$11+10,AN106))-YEAR(NOW()))))*IF(OR($P$9="",ISNUMBER($P$9)=FALSE),1,((1+$P$9/100)^(IF(OR($P$11="",ISNUMBER($P$11)=FALSE),AN106,IF(YEAR(NOW())+$P$11+10&lt;AN106,YEAR(NOW())+$P$11+10,AN106))-YEAR(NOW()))))))</f>
        <v>0</v>
      </c>
      <c r="AT106" s="251">
        <f ca="1">IF(Q106=0,0,Q106*AV106/100/IF(OR($P$7="",ISNUMBER($P$7)=FALSE),1,((1+$P$7/100)^(IF(OR($P$11="",ISNUMBER($P$11)=FALSE),AL106,IF(YEAR(NOW())+$P$11&lt;AL106,YEAR(NOW())+$P$11,AL106))-YEAR(NOW()))))*IF(OR($P$9="",ISNUMBER($P$9)=FALSE),1,((1+$P$9/100)^(IF(OR($P$11="",ISNUMBER($P$11)=FALSE),AL106,IF(YEAR(NOW())+$P$11&lt;AL106,YEAR(NOW())+$P$11,AL106))-YEAR(NOW())))))</f>
        <v>200751</v>
      </c>
      <c r="AU106" s="251">
        <f ca="1">IF(R106=0,0,R106*AV106/100/IF(OR($P$7="",ISNUMBER($P$7)=FALSE),1,((1+$P$7/100)^(IF(OR($P$11="",ISNUMBER($P$11)=FALSE),IF(AN106="",YEAR(NOW())+5,AN106),IF(YEAR(NOW())+$P$11+10&lt;IF(AN106="",YEAR(NOW())+5,AN106),YEAR(NOW())+$P$11+10,IF(AN106="",YEAR(NOW())+5,AN106)))-YEAR(NOW()))))*IF(OR($P$9="",ISNUMBER($P$9)=FALSE),1,((1+$P$9/100)^(IF(OR($P$11="",ISNUMBER($P$11)=FALSE),IF(AN106="",YEAR(NOW())+5,AN106),IF(YEAR(NOW())+$P$11+10&lt;IF(AN106="",YEAR(NOW())+5,AN106),YEAR(NOW())+$P$11+10,IF(AN106="",YEAR(NOW())+5,AN106)))-YEAR(NOW())))))</f>
        <v>2387.5</v>
      </c>
      <c r="AV106" s="78">
        <v>100</v>
      </c>
    </row>
    <row r="107" spans="1:48" x14ac:dyDescent="0.15">
      <c r="A107" s="112">
        <v>88</v>
      </c>
      <c r="B107" s="112" t="s">
        <v>1660</v>
      </c>
      <c r="C107" s="113" t="s">
        <v>1361</v>
      </c>
      <c r="D107" s="112" t="s">
        <v>246</v>
      </c>
      <c r="E107" s="119">
        <v>162583</v>
      </c>
      <c r="F107" s="112" t="s">
        <v>966</v>
      </c>
      <c r="G107" s="112" t="s">
        <v>1661</v>
      </c>
      <c r="H107" s="112" t="s">
        <v>1661</v>
      </c>
      <c r="I107" s="116">
        <v>1</v>
      </c>
      <c r="J107" s="288">
        <v>32000</v>
      </c>
      <c r="K107" s="288">
        <v>14500</v>
      </c>
      <c r="L107" s="288"/>
      <c r="M107" s="288">
        <v>0</v>
      </c>
      <c r="N107" s="288">
        <v>37500</v>
      </c>
      <c r="O107" s="288">
        <v>84000</v>
      </c>
      <c r="P107" s="288">
        <f t="shared" ca="1" si="3"/>
        <v>84000</v>
      </c>
      <c r="Q107" s="289">
        <v>30665</v>
      </c>
      <c r="R107" s="289">
        <v>23875</v>
      </c>
      <c r="S107" s="289">
        <v>54540</v>
      </c>
      <c r="T107" s="290">
        <f t="shared" ca="1" si="4"/>
        <v>54540</v>
      </c>
      <c r="U107" s="109"/>
      <c r="V107" s="109" t="s">
        <v>1366</v>
      </c>
      <c r="W107" s="109" t="s">
        <v>1369</v>
      </c>
      <c r="X107" s="108" t="s">
        <v>1367</v>
      </c>
      <c r="Y107" s="108" t="s">
        <v>1058</v>
      </c>
      <c r="Z107" s="287">
        <v>40847</v>
      </c>
      <c r="AA107" s="107">
        <f t="shared" ca="1" si="5"/>
        <v>46752</v>
      </c>
      <c r="AB107" s="108" t="s">
        <v>1670</v>
      </c>
      <c r="AC107" s="108" t="s">
        <v>1669</v>
      </c>
      <c r="AD107" s="108">
        <v>1994</v>
      </c>
      <c r="AE107" s="110">
        <v>970</v>
      </c>
      <c r="AF107" s="110">
        <v>970</v>
      </c>
      <c r="AG107" s="108" t="s">
        <v>1665</v>
      </c>
      <c r="AH107" s="110"/>
      <c r="AI107" s="109" t="s">
        <v>991</v>
      </c>
      <c r="AJ107" s="109"/>
      <c r="AK107" s="80">
        <v>46752</v>
      </c>
      <c r="AL107" s="78">
        <v>2027</v>
      </c>
      <c r="AM107" s="78">
        <v>2028</v>
      </c>
      <c r="AN107" s="78">
        <v>2037</v>
      </c>
      <c r="AO107" s="251">
        <f ca="1">IF(J107=0,0,J107*AV107/100/IF(OR($P$7="",ISNUMBER($P$7)=FALSE),1,((1+$P$7/100)^(IF(OR($P$11="",ISNUMBER($P$11)=FALSE),AL107,IF(YEAR(NOW())+$P$11&lt;AL107,YEAR(NOW())+$P$11,AL107))-YEAR(NOW()))))*IF(OR($P$9="",ISNUMBER($P$9)=FALSE),1,((1+$P$9/100)^(IF(OR($P$11="",ISNUMBER($P$11)=FALSE),AL107,IF(YEAR(NOW())+$P$11&lt;AL107,YEAR(NOW())+$P$11,AL107))-YEAR(NOW())))))</f>
        <v>32000</v>
      </c>
      <c r="AP107" s="251">
        <f ca="1">IF(K107=0,0,K107*AV107/100/IF(OR($P$7="",ISNUMBER($P$7)=FALSE),1,((1+$P$7/100)^(IF(OR($P$11="",ISNUMBER($P$11)=FALSE),AM107,IF(YEAR(NOW())+$P$11+1&lt;AM107,YEAR(NOW())+$P$11+1,AM107))-YEAR(NOW()))))*IF(OR($P$9="",ISNUMBER($P$9)=FALSE),1,((1+$P$9/100)^(IF(OR($P$11="",ISNUMBER($P$11)=FALSE),AM107,IF(YEAR(NOW())+$P$11+1&lt;AM107,YEAR(NOW())+$P$11+1,AM107))-YEAR(NOW())))))</f>
        <v>14500</v>
      </c>
      <c r="AQ107" s="251"/>
      <c r="AR107" s="251">
        <f ca="1">IF(M107="$0 (pad)",0,IF(M107=0,0,M107*AV107/100/IF(OR($P$7="",ISNUMBER($P$7)=FALSE),1,((1+$P$7/100)^(IF(OR($P$11="",ISNUMBER($P$11)=FALSE),AN107,IF(YEAR(NOW())+$P$11+10&lt;AN107,YEAR(NOW())+$P$11+10,AN107))-YEAR(NOW()))))*IF(OR($P$9="",ISNUMBER($P$9)=FALSE),1,((1+$P$9/100)^(IF(OR($P$11="",ISNUMBER($P$11)=FALSE),AN107,IF(YEAR(NOW())+$P$11+10&lt;AN107,YEAR(NOW())+$P$11+10,AN107))-YEAR(NOW()))))))</f>
        <v>0</v>
      </c>
      <c r="AS107" s="251">
        <f ca="1">IF(N107="$0 (pad)",0,IF(N107=0,0,N107*AV107/100/IF(OR($P$7="",ISNUMBER($P$7)=FALSE),1,((1+$P$7/100)^(IF(OR($P$11="",ISNUMBER($P$11)=FALSE),AN107,IF(YEAR(NOW())+$P$11+10&lt;AN107,YEAR(NOW())+$P$11+10,AN107))-YEAR(NOW()))))*IF(OR($P$9="",ISNUMBER($P$9)=FALSE),1,((1+$P$9/100)^(IF(OR($P$11="",ISNUMBER($P$11)=FALSE),AN107,IF(YEAR(NOW())+$P$11+10&lt;AN107,YEAR(NOW())+$P$11+10,AN107))-YEAR(NOW()))))))</f>
        <v>37500</v>
      </c>
      <c r="AT107" s="251">
        <f ca="1">IF(Q107=0,0,Q107*AV107/100/IF(OR($P$7="",ISNUMBER($P$7)=FALSE),1,((1+$P$7/100)^(IF(OR($P$11="",ISNUMBER($P$11)=FALSE),AL107,IF(YEAR(NOW())+$P$11&lt;AL107,YEAR(NOW())+$P$11,AL107))-YEAR(NOW()))))*IF(OR($P$9="",ISNUMBER($P$9)=FALSE),1,((1+$P$9/100)^(IF(OR($P$11="",ISNUMBER($P$11)=FALSE),AL107,IF(YEAR(NOW())+$P$11&lt;AL107,YEAR(NOW())+$P$11,AL107))-YEAR(NOW())))))</f>
        <v>30665</v>
      </c>
      <c r="AU107" s="251">
        <f ca="1">IF(R107=0,0,R107*AV107/100/IF(OR($P$7="",ISNUMBER($P$7)=FALSE),1,((1+$P$7/100)^(IF(OR($P$11="",ISNUMBER($P$11)=FALSE),IF(AN107="",YEAR(NOW())+5,AN107),IF(YEAR(NOW())+$P$11+10&lt;IF(AN107="",YEAR(NOW())+5,AN107),YEAR(NOW())+$P$11+10,IF(AN107="",YEAR(NOW())+5,AN107)))-YEAR(NOW()))))*IF(OR($P$9="",ISNUMBER($P$9)=FALSE),1,((1+$P$9/100)^(IF(OR($P$11="",ISNUMBER($P$11)=FALSE),IF(AN107="",YEAR(NOW())+5,AN107),IF(YEAR(NOW())+$P$11+10&lt;IF(AN107="",YEAR(NOW())+5,AN107),YEAR(NOW())+$P$11+10,IF(AN107="",YEAR(NOW())+5,AN107)))-YEAR(NOW())))))</f>
        <v>23875</v>
      </c>
      <c r="AV107" s="78">
        <v>100</v>
      </c>
    </row>
    <row r="108" spans="1:48" x14ac:dyDescent="0.15">
      <c r="A108" s="112">
        <v>89</v>
      </c>
      <c r="B108" s="112" t="s">
        <v>1660</v>
      </c>
      <c r="C108" s="113" t="s">
        <v>1361</v>
      </c>
      <c r="D108" s="112" t="s">
        <v>247</v>
      </c>
      <c r="E108" s="119">
        <v>480137</v>
      </c>
      <c r="F108" s="112" t="s">
        <v>966</v>
      </c>
      <c r="G108" s="112" t="s">
        <v>1661</v>
      </c>
      <c r="H108" s="112" t="s">
        <v>1661</v>
      </c>
      <c r="I108" s="116">
        <v>1</v>
      </c>
      <c r="J108" s="288">
        <v>181800</v>
      </c>
      <c r="K108" s="288">
        <v>5500</v>
      </c>
      <c r="L108" s="288"/>
      <c r="M108" s="288" t="s">
        <v>989</v>
      </c>
      <c r="N108" s="288" t="s">
        <v>989</v>
      </c>
      <c r="O108" s="288">
        <v>187300</v>
      </c>
      <c r="P108" s="288">
        <f t="shared" ca="1" si="3"/>
        <v>187300</v>
      </c>
      <c r="Q108" s="289">
        <v>200751</v>
      </c>
      <c r="R108" s="289">
        <v>23875</v>
      </c>
      <c r="S108" s="289">
        <v>224626</v>
      </c>
      <c r="T108" s="290">
        <f t="shared" ca="1" si="4"/>
        <v>224626</v>
      </c>
      <c r="U108" s="109"/>
      <c r="V108" s="109" t="s">
        <v>1366</v>
      </c>
      <c r="W108" s="109" t="s">
        <v>1369</v>
      </c>
      <c r="X108" s="108" t="s">
        <v>1367</v>
      </c>
      <c r="Y108" s="108" t="s">
        <v>1059</v>
      </c>
      <c r="Z108" s="287">
        <v>45443</v>
      </c>
      <c r="AA108" s="107">
        <f t="shared" ca="1" si="5"/>
        <v>49826</v>
      </c>
      <c r="AB108" s="108" t="s">
        <v>1670</v>
      </c>
      <c r="AC108" s="108" t="s">
        <v>1669</v>
      </c>
      <c r="AD108" s="108">
        <v>2016</v>
      </c>
      <c r="AE108" s="110">
        <v>1692</v>
      </c>
      <c r="AF108" s="110">
        <v>716.32</v>
      </c>
      <c r="AG108" s="108" t="s">
        <v>1666</v>
      </c>
      <c r="AH108" s="110"/>
      <c r="AI108" s="109" t="s">
        <v>991</v>
      </c>
      <c r="AJ108" s="109"/>
      <c r="AK108" s="80">
        <v>49826</v>
      </c>
      <c r="AL108" s="78">
        <v>2036</v>
      </c>
      <c r="AM108" s="78">
        <v>2037</v>
      </c>
      <c r="AO108" s="251">
        <f ca="1">IF(J108=0,0,J108*AV108/100/IF(OR($P$7="",ISNUMBER($P$7)=FALSE),1,((1+$P$7/100)^(IF(OR($P$11="",ISNUMBER($P$11)=FALSE),AL108,IF(YEAR(NOW())+$P$11&lt;AL108,YEAR(NOW())+$P$11,AL108))-YEAR(NOW()))))*IF(OR($P$9="",ISNUMBER($P$9)=FALSE),1,((1+$P$9/100)^(IF(OR($P$11="",ISNUMBER($P$11)=FALSE),AL108,IF(YEAR(NOW())+$P$11&lt;AL108,YEAR(NOW())+$P$11,AL108))-YEAR(NOW())))))</f>
        <v>181800</v>
      </c>
      <c r="AP108" s="251">
        <f ca="1">IF(K108=0,0,K108*AV108/100/IF(OR($P$7="",ISNUMBER($P$7)=FALSE),1,((1+$P$7/100)^(IF(OR($P$11="",ISNUMBER($P$11)=FALSE),AM108,IF(YEAR(NOW())+$P$11+1&lt;AM108,YEAR(NOW())+$P$11+1,AM108))-YEAR(NOW()))))*IF(OR($P$9="",ISNUMBER($P$9)=FALSE),1,((1+$P$9/100)^(IF(OR($P$11="",ISNUMBER($P$11)=FALSE),AM108,IF(YEAR(NOW())+$P$11+1&lt;AM108,YEAR(NOW())+$P$11+1,AM108))-YEAR(NOW())))))</f>
        <v>5500</v>
      </c>
      <c r="AQ108" s="251"/>
      <c r="AR108" s="251">
        <f ca="1">IF(M108="$0 (pad)",0,IF(M108=0,0,M108*AV108/100/IF(OR($P$7="",ISNUMBER($P$7)=FALSE),1,((1+$P$7/100)^(IF(OR($P$11="",ISNUMBER($P$11)=FALSE),AN108,IF(YEAR(NOW())+$P$11+10&lt;AN108,YEAR(NOW())+$P$11+10,AN108))-YEAR(NOW()))))*IF(OR($P$9="",ISNUMBER($P$9)=FALSE),1,((1+$P$9/100)^(IF(OR($P$11="",ISNUMBER($P$11)=FALSE),AN108,IF(YEAR(NOW())+$P$11+10&lt;AN108,YEAR(NOW())+$P$11+10,AN108))-YEAR(NOW()))))))</f>
        <v>0</v>
      </c>
      <c r="AS108" s="251">
        <f ca="1">IF(N108="$0 (pad)",0,IF(N108=0,0,N108*AV108/100/IF(OR($P$7="",ISNUMBER($P$7)=FALSE),1,((1+$P$7/100)^(IF(OR($P$11="",ISNUMBER($P$11)=FALSE),AN108,IF(YEAR(NOW())+$P$11+10&lt;AN108,YEAR(NOW())+$P$11+10,AN108))-YEAR(NOW()))))*IF(OR($P$9="",ISNUMBER($P$9)=FALSE),1,((1+$P$9/100)^(IF(OR($P$11="",ISNUMBER($P$11)=FALSE),AN108,IF(YEAR(NOW())+$P$11+10&lt;AN108,YEAR(NOW())+$P$11+10,AN108))-YEAR(NOW()))))))</f>
        <v>0</v>
      </c>
      <c r="AT108" s="251">
        <f ca="1">IF(Q108=0,0,Q108*AV108/100/IF(OR($P$7="",ISNUMBER($P$7)=FALSE),1,((1+$P$7/100)^(IF(OR($P$11="",ISNUMBER($P$11)=FALSE),AL108,IF(YEAR(NOW())+$P$11&lt;AL108,YEAR(NOW())+$P$11,AL108))-YEAR(NOW()))))*IF(OR($P$9="",ISNUMBER($P$9)=FALSE),1,((1+$P$9/100)^(IF(OR($P$11="",ISNUMBER($P$11)=FALSE),AL108,IF(YEAR(NOW())+$P$11&lt;AL108,YEAR(NOW())+$P$11,AL108))-YEAR(NOW())))))</f>
        <v>200751</v>
      </c>
      <c r="AU108" s="251">
        <f ca="1">IF(R108=0,0,R108*AV108/100/IF(OR($P$7="",ISNUMBER($P$7)=FALSE),1,((1+$P$7/100)^(IF(OR($P$11="",ISNUMBER($P$11)=FALSE),IF(AN108="",YEAR(NOW())+5,AN108),IF(YEAR(NOW())+$P$11+10&lt;IF(AN108="",YEAR(NOW())+5,AN108),YEAR(NOW())+$P$11+10,IF(AN108="",YEAR(NOW())+5,AN108)))-YEAR(NOW()))))*IF(OR($P$9="",ISNUMBER($P$9)=FALSE),1,((1+$P$9/100)^(IF(OR($P$11="",ISNUMBER($P$11)=FALSE),IF(AN108="",YEAR(NOW())+5,AN108),IF(YEAR(NOW())+$P$11+10&lt;IF(AN108="",YEAR(NOW())+5,AN108),YEAR(NOW())+$P$11+10,IF(AN108="",YEAR(NOW())+5,AN108)))-YEAR(NOW())))))</f>
        <v>23875</v>
      </c>
      <c r="AV108" s="78">
        <v>100</v>
      </c>
    </row>
    <row r="109" spans="1:48" x14ac:dyDescent="0.15">
      <c r="A109" s="112">
        <v>90</v>
      </c>
      <c r="B109" s="112" t="s">
        <v>1660</v>
      </c>
      <c r="C109" s="113" t="s">
        <v>1361</v>
      </c>
      <c r="D109" s="112" t="s">
        <v>248</v>
      </c>
      <c r="E109" s="119">
        <v>480141</v>
      </c>
      <c r="F109" s="112" t="s">
        <v>966</v>
      </c>
      <c r="G109" s="112" t="s">
        <v>1662</v>
      </c>
      <c r="H109" s="112" t="s">
        <v>1662</v>
      </c>
      <c r="I109" s="116">
        <v>1</v>
      </c>
      <c r="J109" s="288">
        <v>181700</v>
      </c>
      <c r="K109" s="288">
        <v>5500</v>
      </c>
      <c r="L109" s="288"/>
      <c r="M109" s="288" t="s">
        <v>989</v>
      </c>
      <c r="N109" s="288" t="s">
        <v>989</v>
      </c>
      <c r="O109" s="288">
        <v>187200</v>
      </c>
      <c r="P109" s="288">
        <f t="shared" ca="1" si="3"/>
        <v>187200</v>
      </c>
      <c r="Q109" s="289">
        <v>200751</v>
      </c>
      <c r="R109" s="289">
        <v>2387.5</v>
      </c>
      <c r="S109" s="289">
        <v>203138.5</v>
      </c>
      <c r="T109" s="290">
        <f t="shared" ca="1" si="4"/>
        <v>203138.5</v>
      </c>
      <c r="U109" s="109"/>
      <c r="V109" s="109" t="s">
        <v>1366</v>
      </c>
      <c r="W109" s="109" t="s">
        <v>1369</v>
      </c>
      <c r="X109" s="108" t="s">
        <v>1367</v>
      </c>
      <c r="Y109" s="108" t="s">
        <v>1059</v>
      </c>
      <c r="Z109" s="287">
        <v>49399</v>
      </c>
      <c r="AA109" s="107">
        <f t="shared" ca="1" si="5"/>
        <v>53782</v>
      </c>
      <c r="AB109" s="108" t="s">
        <v>1670</v>
      </c>
      <c r="AC109" s="108" t="s">
        <v>1669</v>
      </c>
      <c r="AD109" s="108">
        <v>2016</v>
      </c>
      <c r="AE109" s="110">
        <v>1746</v>
      </c>
      <c r="AF109" s="110">
        <v>717.29</v>
      </c>
      <c r="AG109" s="108" t="s">
        <v>1666</v>
      </c>
      <c r="AH109" s="110">
        <v>3.5</v>
      </c>
      <c r="AI109" s="109" t="s">
        <v>991</v>
      </c>
      <c r="AJ109" s="109"/>
      <c r="AK109" s="80">
        <v>53782</v>
      </c>
      <c r="AL109" s="78">
        <v>2047</v>
      </c>
      <c r="AM109" s="78">
        <v>2048</v>
      </c>
      <c r="AO109" s="251">
        <f ca="1">IF(J109=0,0,J109*AV109/100/IF(OR($P$7="",ISNUMBER($P$7)=FALSE),1,((1+$P$7/100)^(IF(OR($P$11="",ISNUMBER($P$11)=FALSE),AL109,IF(YEAR(NOW())+$P$11&lt;AL109,YEAR(NOW())+$P$11,AL109))-YEAR(NOW()))))*IF(OR($P$9="",ISNUMBER($P$9)=FALSE),1,((1+$P$9/100)^(IF(OR($P$11="",ISNUMBER($P$11)=FALSE),AL109,IF(YEAR(NOW())+$P$11&lt;AL109,YEAR(NOW())+$P$11,AL109))-YEAR(NOW())))))</f>
        <v>181700</v>
      </c>
      <c r="AP109" s="251">
        <f ca="1">IF(K109=0,0,K109*AV109/100/IF(OR($P$7="",ISNUMBER($P$7)=FALSE),1,((1+$P$7/100)^(IF(OR($P$11="",ISNUMBER($P$11)=FALSE),AM109,IF(YEAR(NOW())+$P$11+1&lt;AM109,YEAR(NOW())+$P$11+1,AM109))-YEAR(NOW()))))*IF(OR($P$9="",ISNUMBER($P$9)=FALSE),1,((1+$P$9/100)^(IF(OR($P$11="",ISNUMBER($P$11)=FALSE),AM109,IF(YEAR(NOW())+$P$11+1&lt;AM109,YEAR(NOW())+$P$11+1,AM109))-YEAR(NOW())))))</f>
        <v>5500</v>
      </c>
      <c r="AQ109" s="251"/>
      <c r="AR109" s="251">
        <f ca="1">IF(M109="$0 (pad)",0,IF(M109=0,0,M109*AV109/100/IF(OR($P$7="",ISNUMBER($P$7)=FALSE),1,((1+$P$7/100)^(IF(OR($P$11="",ISNUMBER($P$11)=FALSE),AN109,IF(YEAR(NOW())+$P$11+10&lt;AN109,YEAR(NOW())+$P$11+10,AN109))-YEAR(NOW()))))*IF(OR($P$9="",ISNUMBER($P$9)=FALSE),1,((1+$P$9/100)^(IF(OR($P$11="",ISNUMBER($P$11)=FALSE),AN109,IF(YEAR(NOW())+$P$11+10&lt;AN109,YEAR(NOW())+$P$11+10,AN109))-YEAR(NOW()))))))</f>
        <v>0</v>
      </c>
      <c r="AS109" s="251">
        <f ca="1">IF(N109="$0 (pad)",0,IF(N109=0,0,N109*AV109/100/IF(OR($P$7="",ISNUMBER($P$7)=FALSE),1,((1+$P$7/100)^(IF(OR($P$11="",ISNUMBER($P$11)=FALSE),AN109,IF(YEAR(NOW())+$P$11+10&lt;AN109,YEAR(NOW())+$P$11+10,AN109))-YEAR(NOW()))))*IF(OR($P$9="",ISNUMBER($P$9)=FALSE),1,((1+$P$9/100)^(IF(OR($P$11="",ISNUMBER($P$11)=FALSE),AN109,IF(YEAR(NOW())+$P$11+10&lt;AN109,YEAR(NOW())+$P$11+10,AN109))-YEAR(NOW()))))))</f>
        <v>0</v>
      </c>
      <c r="AT109" s="251">
        <f ca="1">IF(Q109=0,0,Q109*AV109/100/IF(OR($P$7="",ISNUMBER($P$7)=FALSE),1,((1+$P$7/100)^(IF(OR($P$11="",ISNUMBER($P$11)=FALSE),AL109,IF(YEAR(NOW())+$P$11&lt;AL109,YEAR(NOW())+$P$11,AL109))-YEAR(NOW()))))*IF(OR($P$9="",ISNUMBER($P$9)=FALSE),1,((1+$P$9/100)^(IF(OR($P$11="",ISNUMBER($P$11)=FALSE),AL109,IF(YEAR(NOW())+$P$11&lt;AL109,YEAR(NOW())+$P$11,AL109))-YEAR(NOW())))))</f>
        <v>200751</v>
      </c>
      <c r="AU109" s="251">
        <f ca="1">IF(R109=0,0,R109*AV109/100/IF(OR($P$7="",ISNUMBER($P$7)=FALSE),1,((1+$P$7/100)^(IF(OR($P$11="",ISNUMBER($P$11)=FALSE),IF(AN109="",YEAR(NOW())+5,AN109),IF(YEAR(NOW())+$P$11+10&lt;IF(AN109="",YEAR(NOW())+5,AN109),YEAR(NOW())+$P$11+10,IF(AN109="",YEAR(NOW())+5,AN109)))-YEAR(NOW()))))*IF(OR($P$9="",ISNUMBER($P$9)=FALSE),1,((1+$P$9/100)^(IF(OR($P$11="",ISNUMBER($P$11)=FALSE),IF(AN109="",YEAR(NOW())+5,AN109),IF(YEAR(NOW())+$P$11+10&lt;IF(AN109="",YEAR(NOW())+5,AN109),YEAR(NOW())+$P$11+10,IF(AN109="",YEAR(NOW())+5,AN109)))-YEAR(NOW())))))</f>
        <v>2387.5</v>
      </c>
      <c r="AV109" s="78">
        <v>100</v>
      </c>
    </row>
    <row r="110" spans="1:48" x14ac:dyDescent="0.15">
      <c r="A110" s="112">
        <v>91</v>
      </c>
      <c r="B110" s="112" t="s">
        <v>1660</v>
      </c>
      <c r="C110" s="113" t="s">
        <v>1361</v>
      </c>
      <c r="D110" s="112" t="s">
        <v>249</v>
      </c>
      <c r="E110" s="119">
        <v>480265</v>
      </c>
      <c r="F110" s="112" t="s">
        <v>966</v>
      </c>
      <c r="G110" s="112" t="s">
        <v>1662</v>
      </c>
      <c r="H110" s="112" t="s">
        <v>1662</v>
      </c>
      <c r="I110" s="116">
        <v>1</v>
      </c>
      <c r="J110" s="288">
        <v>176600</v>
      </c>
      <c r="K110" s="288">
        <v>5500</v>
      </c>
      <c r="L110" s="288"/>
      <c r="M110" s="288" t="s">
        <v>989</v>
      </c>
      <c r="N110" s="288" t="s">
        <v>989</v>
      </c>
      <c r="O110" s="288">
        <v>182100</v>
      </c>
      <c r="P110" s="288">
        <f t="shared" ca="1" si="3"/>
        <v>182100</v>
      </c>
      <c r="Q110" s="289">
        <v>200751</v>
      </c>
      <c r="R110" s="289">
        <v>2387.5</v>
      </c>
      <c r="S110" s="289">
        <v>203138.5</v>
      </c>
      <c r="T110" s="290">
        <f t="shared" ca="1" si="4"/>
        <v>203138.5</v>
      </c>
      <c r="U110" s="109"/>
      <c r="V110" s="109" t="s">
        <v>1366</v>
      </c>
      <c r="W110" s="109" t="s">
        <v>1369</v>
      </c>
      <c r="X110" s="108" t="s">
        <v>1367</v>
      </c>
      <c r="Y110" s="108" t="s">
        <v>1057</v>
      </c>
      <c r="Z110" s="287">
        <v>56457</v>
      </c>
      <c r="AA110" s="107">
        <f t="shared" ca="1" si="5"/>
        <v>60840</v>
      </c>
      <c r="AB110" s="108" t="s">
        <v>1670</v>
      </c>
      <c r="AC110" s="108" t="s">
        <v>1669</v>
      </c>
      <c r="AD110" s="108">
        <v>2016</v>
      </c>
      <c r="AE110" s="110">
        <v>1599</v>
      </c>
      <c r="AF110" s="110">
        <v>716.2</v>
      </c>
      <c r="AG110" s="108" t="s">
        <v>1666</v>
      </c>
      <c r="AH110" s="110">
        <v>3.8</v>
      </c>
      <c r="AI110" s="109" t="s">
        <v>991</v>
      </c>
      <c r="AJ110" s="109"/>
      <c r="AK110" s="80">
        <v>60840</v>
      </c>
      <c r="AL110" s="78">
        <v>2066</v>
      </c>
      <c r="AM110" s="78">
        <v>2067</v>
      </c>
      <c r="AN110" s="78">
        <v>2078</v>
      </c>
      <c r="AO110" s="251">
        <f ca="1">IF(J110=0,0,J110*AV110/100/IF(OR($P$7="",ISNUMBER($P$7)=FALSE),1,((1+$P$7/100)^(IF(OR($P$11="",ISNUMBER($P$11)=FALSE),AL110,IF(YEAR(NOW())+$P$11&lt;AL110,YEAR(NOW())+$P$11,AL110))-YEAR(NOW()))))*IF(OR($P$9="",ISNUMBER($P$9)=FALSE),1,((1+$P$9/100)^(IF(OR($P$11="",ISNUMBER($P$11)=FALSE),AL110,IF(YEAR(NOW())+$P$11&lt;AL110,YEAR(NOW())+$P$11,AL110))-YEAR(NOW())))))</f>
        <v>176600</v>
      </c>
      <c r="AP110" s="251">
        <f ca="1">IF(K110=0,0,K110*AV110/100/IF(OR($P$7="",ISNUMBER($P$7)=FALSE),1,((1+$P$7/100)^(IF(OR($P$11="",ISNUMBER($P$11)=FALSE),AM110,IF(YEAR(NOW())+$P$11+1&lt;AM110,YEAR(NOW())+$P$11+1,AM110))-YEAR(NOW()))))*IF(OR($P$9="",ISNUMBER($P$9)=FALSE),1,((1+$P$9/100)^(IF(OR($P$11="",ISNUMBER($P$11)=FALSE),AM110,IF(YEAR(NOW())+$P$11+1&lt;AM110,YEAR(NOW())+$P$11+1,AM110))-YEAR(NOW())))))</f>
        <v>5500</v>
      </c>
      <c r="AQ110" s="251"/>
      <c r="AR110" s="251">
        <f ca="1">IF(M110="$0 (pad)",0,IF(M110=0,0,M110*AV110/100/IF(OR($P$7="",ISNUMBER($P$7)=FALSE),1,((1+$P$7/100)^(IF(OR($P$11="",ISNUMBER($P$11)=FALSE),AN110,IF(YEAR(NOW())+$P$11+10&lt;AN110,YEAR(NOW())+$P$11+10,AN110))-YEAR(NOW()))))*IF(OR($P$9="",ISNUMBER($P$9)=FALSE),1,((1+$P$9/100)^(IF(OR($P$11="",ISNUMBER($P$11)=FALSE),AN110,IF(YEAR(NOW())+$P$11+10&lt;AN110,YEAR(NOW())+$P$11+10,AN110))-YEAR(NOW()))))))</f>
        <v>0</v>
      </c>
      <c r="AS110" s="251">
        <f ca="1">IF(N110="$0 (pad)",0,IF(N110=0,0,N110*AV110/100/IF(OR($P$7="",ISNUMBER($P$7)=FALSE),1,((1+$P$7/100)^(IF(OR($P$11="",ISNUMBER($P$11)=FALSE),AN110,IF(YEAR(NOW())+$P$11+10&lt;AN110,YEAR(NOW())+$P$11+10,AN110))-YEAR(NOW()))))*IF(OR($P$9="",ISNUMBER($P$9)=FALSE),1,((1+$P$9/100)^(IF(OR($P$11="",ISNUMBER($P$11)=FALSE),AN110,IF(YEAR(NOW())+$P$11+10&lt;AN110,YEAR(NOW())+$P$11+10,AN110))-YEAR(NOW()))))))</f>
        <v>0</v>
      </c>
      <c r="AT110" s="251">
        <f ca="1">IF(Q110=0,0,Q110*AV110/100/IF(OR($P$7="",ISNUMBER($P$7)=FALSE),1,((1+$P$7/100)^(IF(OR($P$11="",ISNUMBER($P$11)=FALSE),AL110,IF(YEAR(NOW())+$P$11&lt;AL110,YEAR(NOW())+$P$11,AL110))-YEAR(NOW()))))*IF(OR($P$9="",ISNUMBER($P$9)=FALSE),1,((1+$P$9/100)^(IF(OR($P$11="",ISNUMBER($P$11)=FALSE),AL110,IF(YEAR(NOW())+$P$11&lt;AL110,YEAR(NOW())+$P$11,AL110))-YEAR(NOW())))))</f>
        <v>200751</v>
      </c>
      <c r="AU110" s="251">
        <f ca="1">IF(R110=0,0,R110*AV110/100/IF(OR($P$7="",ISNUMBER($P$7)=FALSE),1,((1+$P$7/100)^(IF(OR($P$11="",ISNUMBER($P$11)=FALSE),IF(AN110="",YEAR(NOW())+5,AN110),IF(YEAR(NOW())+$P$11+10&lt;IF(AN110="",YEAR(NOW())+5,AN110),YEAR(NOW())+$P$11+10,IF(AN110="",YEAR(NOW())+5,AN110)))-YEAR(NOW()))))*IF(OR($P$9="",ISNUMBER($P$9)=FALSE),1,((1+$P$9/100)^(IF(OR($P$11="",ISNUMBER($P$11)=FALSE),IF(AN110="",YEAR(NOW())+5,AN110),IF(YEAR(NOW())+$P$11+10&lt;IF(AN110="",YEAR(NOW())+5,AN110),YEAR(NOW())+$P$11+10,IF(AN110="",YEAR(NOW())+5,AN110)))-YEAR(NOW())))))</f>
        <v>2387.5</v>
      </c>
      <c r="AV110" s="78">
        <v>100</v>
      </c>
    </row>
    <row r="111" spans="1:48" x14ac:dyDescent="0.15">
      <c r="A111" s="112">
        <v>92</v>
      </c>
      <c r="B111" s="112" t="s">
        <v>1660</v>
      </c>
      <c r="C111" s="113" t="s">
        <v>1361</v>
      </c>
      <c r="D111" s="112" t="s">
        <v>250</v>
      </c>
      <c r="E111" s="119">
        <v>480267</v>
      </c>
      <c r="F111" s="112" t="s">
        <v>966</v>
      </c>
      <c r="G111" s="112" t="s">
        <v>1662</v>
      </c>
      <c r="H111" s="112" t="s">
        <v>1662</v>
      </c>
      <c r="I111" s="116">
        <v>1</v>
      </c>
      <c r="J111" s="288">
        <v>175000</v>
      </c>
      <c r="K111" s="288">
        <v>5500</v>
      </c>
      <c r="L111" s="288"/>
      <c r="M111" s="288" t="s">
        <v>989</v>
      </c>
      <c r="N111" s="288" t="s">
        <v>989</v>
      </c>
      <c r="O111" s="288">
        <v>180500</v>
      </c>
      <c r="P111" s="288">
        <f t="shared" ca="1" si="3"/>
        <v>180500</v>
      </c>
      <c r="Q111" s="289">
        <v>200751</v>
      </c>
      <c r="R111" s="289">
        <v>2387.5</v>
      </c>
      <c r="S111" s="289">
        <v>203138.5</v>
      </c>
      <c r="T111" s="290">
        <f t="shared" ca="1" si="4"/>
        <v>203138.5</v>
      </c>
      <c r="U111" s="109"/>
      <c r="V111" s="109" t="s">
        <v>1366</v>
      </c>
      <c r="W111" s="109" t="s">
        <v>1369</v>
      </c>
      <c r="X111" s="108" t="s">
        <v>1367</v>
      </c>
      <c r="Y111" s="108" t="s">
        <v>1057</v>
      </c>
      <c r="Z111" s="287">
        <v>55967</v>
      </c>
      <c r="AA111" s="107">
        <f t="shared" ca="1" si="5"/>
        <v>60350</v>
      </c>
      <c r="AB111" s="108" t="s">
        <v>1670</v>
      </c>
      <c r="AC111" s="108" t="s">
        <v>1669</v>
      </c>
      <c r="AD111" s="108">
        <v>2016</v>
      </c>
      <c r="AE111" s="110">
        <v>1547</v>
      </c>
      <c r="AF111" s="110">
        <v>716.03</v>
      </c>
      <c r="AG111" s="108" t="s">
        <v>1666</v>
      </c>
      <c r="AH111" s="110">
        <v>3.5</v>
      </c>
      <c r="AI111" s="109" t="s">
        <v>991</v>
      </c>
      <c r="AJ111" s="109"/>
      <c r="AK111" s="80">
        <v>60350</v>
      </c>
      <c r="AL111" s="78">
        <v>2065</v>
      </c>
      <c r="AM111" s="78">
        <v>2066</v>
      </c>
      <c r="AN111" s="78">
        <v>2078</v>
      </c>
      <c r="AO111" s="251">
        <f ca="1">IF(J111=0,0,J111*AV111/100/IF(OR($P$7="",ISNUMBER($P$7)=FALSE),1,((1+$P$7/100)^(IF(OR($P$11="",ISNUMBER($P$11)=FALSE),AL111,IF(YEAR(NOW())+$P$11&lt;AL111,YEAR(NOW())+$P$11,AL111))-YEAR(NOW()))))*IF(OR($P$9="",ISNUMBER($P$9)=FALSE),1,((1+$P$9/100)^(IF(OR($P$11="",ISNUMBER($P$11)=FALSE),AL111,IF(YEAR(NOW())+$P$11&lt;AL111,YEAR(NOW())+$P$11,AL111))-YEAR(NOW())))))</f>
        <v>175000</v>
      </c>
      <c r="AP111" s="251">
        <f ca="1">IF(K111=0,0,K111*AV111/100/IF(OR($P$7="",ISNUMBER($P$7)=FALSE),1,((1+$P$7/100)^(IF(OR($P$11="",ISNUMBER($P$11)=FALSE),AM111,IF(YEAR(NOW())+$P$11+1&lt;AM111,YEAR(NOW())+$P$11+1,AM111))-YEAR(NOW()))))*IF(OR($P$9="",ISNUMBER($P$9)=FALSE),1,((1+$P$9/100)^(IF(OR($P$11="",ISNUMBER($P$11)=FALSE),AM111,IF(YEAR(NOW())+$P$11+1&lt;AM111,YEAR(NOW())+$P$11+1,AM111))-YEAR(NOW())))))</f>
        <v>5500</v>
      </c>
      <c r="AQ111" s="251"/>
      <c r="AR111" s="251">
        <f ca="1">IF(M111="$0 (pad)",0,IF(M111=0,0,M111*AV111/100/IF(OR($P$7="",ISNUMBER($P$7)=FALSE),1,((1+$P$7/100)^(IF(OR($P$11="",ISNUMBER($P$11)=FALSE),AN111,IF(YEAR(NOW())+$P$11+10&lt;AN111,YEAR(NOW())+$P$11+10,AN111))-YEAR(NOW()))))*IF(OR($P$9="",ISNUMBER($P$9)=FALSE),1,((1+$P$9/100)^(IF(OR($P$11="",ISNUMBER($P$11)=FALSE),AN111,IF(YEAR(NOW())+$P$11+10&lt;AN111,YEAR(NOW())+$P$11+10,AN111))-YEAR(NOW()))))))</f>
        <v>0</v>
      </c>
      <c r="AS111" s="251">
        <f ca="1">IF(N111="$0 (pad)",0,IF(N111=0,0,N111*AV111/100/IF(OR($P$7="",ISNUMBER($P$7)=FALSE),1,((1+$P$7/100)^(IF(OR($P$11="",ISNUMBER($P$11)=FALSE),AN111,IF(YEAR(NOW())+$P$11+10&lt;AN111,YEAR(NOW())+$P$11+10,AN111))-YEAR(NOW()))))*IF(OR($P$9="",ISNUMBER($P$9)=FALSE),1,((1+$P$9/100)^(IF(OR($P$11="",ISNUMBER($P$11)=FALSE),AN111,IF(YEAR(NOW())+$P$11+10&lt;AN111,YEAR(NOW())+$P$11+10,AN111))-YEAR(NOW()))))))</f>
        <v>0</v>
      </c>
      <c r="AT111" s="251">
        <f ca="1">IF(Q111=0,0,Q111*AV111/100/IF(OR($P$7="",ISNUMBER($P$7)=FALSE),1,((1+$P$7/100)^(IF(OR($P$11="",ISNUMBER($P$11)=FALSE),AL111,IF(YEAR(NOW())+$P$11&lt;AL111,YEAR(NOW())+$P$11,AL111))-YEAR(NOW()))))*IF(OR($P$9="",ISNUMBER($P$9)=FALSE),1,((1+$P$9/100)^(IF(OR($P$11="",ISNUMBER($P$11)=FALSE),AL111,IF(YEAR(NOW())+$P$11&lt;AL111,YEAR(NOW())+$P$11,AL111))-YEAR(NOW())))))</f>
        <v>200751</v>
      </c>
      <c r="AU111" s="251">
        <f ca="1">IF(R111=0,0,R111*AV111/100/IF(OR($P$7="",ISNUMBER($P$7)=FALSE),1,((1+$P$7/100)^(IF(OR($P$11="",ISNUMBER($P$11)=FALSE),IF(AN111="",YEAR(NOW())+5,AN111),IF(YEAR(NOW())+$P$11+10&lt;IF(AN111="",YEAR(NOW())+5,AN111),YEAR(NOW())+$P$11+10,IF(AN111="",YEAR(NOW())+5,AN111)))-YEAR(NOW()))))*IF(OR($P$9="",ISNUMBER($P$9)=FALSE),1,((1+$P$9/100)^(IF(OR($P$11="",ISNUMBER($P$11)=FALSE),IF(AN111="",YEAR(NOW())+5,AN111),IF(YEAR(NOW())+$P$11+10&lt;IF(AN111="",YEAR(NOW())+5,AN111),YEAR(NOW())+$P$11+10,IF(AN111="",YEAR(NOW())+5,AN111)))-YEAR(NOW())))))</f>
        <v>2387.5</v>
      </c>
      <c r="AV111" s="78">
        <v>100</v>
      </c>
    </row>
    <row r="112" spans="1:48" x14ac:dyDescent="0.15">
      <c r="A112" s="112">
        <v>93</v>
      </c>
      <c r="B112" s="112" t="s">
        <v>1660</v>
      </c>
      <c r="C112" s="113" t="s">
        <v>1361</v>
      </c>
      <c r="D112" s="112" t="s">
        <v>251</v>
      </c>
      <c r="E112" s="119">
        <v>480889</v>
      </c>
      <c r="F112" s="112" t="s">
        <v>966</v>
      </c>
      <c r="G112" s="112" t="s">
        <v>1662</v>
      </c>
      <c r="H112" s="112" t="s">
        <v>1662</v>
      </c>
      <c r="I112" s="116">
        <v>1</v>
      </c>
      <c r="J112" s="288">
        <v>178500</v>
      </c>
      <c r="K112" s="288">
        <v>5500</v>
      </c>
      <c r="L112" s="288"/>
      <c r="M112" s="288" t="s">
        <v>989</v>
      </c>
      <c r="N112" s="288" t="s">
        <v>989</v>
      </c>
      <c r="O112" s="288">
        <v>184000</v>
      </c>
      <c r="P112" s="288">
        <f t="shared" ca="1" si="3"/>
        <v>184000</v>
      </c>
      <c r="Q112" s="289">
        <v>200751</v>
      </c>
      <c r="R112" s="289">
        <v>23875</v>
      </c>
      <c r="S112" s="289">
        <v>224626</v>
      </c>
      <c r="T112" s="290">
        <f t="shared" ca="1" si="4"/>
        <v>224626</v>
      </c>
      <c r="U112" s="109"/>
      <c r="V112" s="109" t="s">
        <v>1366</v>
      </c>
      <c r="W112" s="109" t="s">
        <v>1369</v>
      </c>
      <c r="X112" s="108" t="s">
        <v>1367</v>
      </c>
      <c r="Y112" s="108" t="s">
        <v>1060</v>
      </c>
      <c r="Z112" s="287">
        <v>46170</v>
      </c>
      <c r="AA112" s="107">
        <f t="shared" ca="1" si="5"/>
        <v>50553</v>
      </c>
      <c r="AB112" s="108" t="s">
        <v>1670</v>
      </c>
      <c r="AC112" s="108" t="s">
        <v>1669</v>
      </c>
      <c r="AD112" s="108">
        <v>2016</v>
      </c>
      <c r="AE112" s="110">
        <v>1599</v>
      </c>
      <c r="AF112" s="110">
        <v>717.27</v>
      </c>
      <c r="AG112" s="108" t="s">
        <v>1666</v>
      </c>
      <c r="AH112" s="110">
        <v>1.9</v>
      </c>
      <c r="AI112" s="109" t="s">
        <v>991</v>
      </c>
      <c r="AJ112" s="109"/>
      <c r="AK112" s="80">
        <v>50553</v>
      </c>
      <c r="AL112" s="78">
        <v>2038</v>
      </c>
      <c r="AM112" s="78">
        <v>2039</v>
      </c>
      <c r="AO112" s="251">
        <f ca="1">IF(J112=0,0,J112*AV112/100/IF(OR($P$7="",ISNUMBER($P$7)=FALSE),1,((1+$P$7/100)^(IF(OR($P$11="",ISNUMBER($P$11)=FALSE),AL112,IF(YEAR(NOW())+$P$11&lt;AL112,YEAR(NOW())+$P$11,AL112))-YEAR(NOW()))))*IF(OR($P$9="",ISNUMBER($P$9)=FALSE),1,((1+$P$9/100)^(IF(OR($P$11="",ISNUMBER($P$11)=FALSE),AL112,IF(YEAR(NOW())+$P$11&lt;AL112,YEAR(NOW())+$P$11,AL112))-YEAR(NOW())))))</f>
        <v>178500</v>
      </c>
      <c r="AP112" s="251">
        <f ca="1">IF(K112=0,0,K112*AV112/100/IF(OR($P$7="",ISNUMBER($P$7)=FALSE),1,((1+$P$7/100)^(IF(OR($P$11="",ISNUMBER($P$11)=FALSE),AM112,IF(YEAR(NOW())+$P$11+1&lt;AM112,YEAR(NOW())+$P$11+1,AM112))-YEAR(NOW()))))*IF(OR($P$9="",ISNUMBER($P$9)=FALSE),1,((1+$P$9/100)^(IF(OR($P$11="",ISNUMBER($P$11)=FALSE),AM112,IF(YEAR(NOW())+$P$11+1&lt;AM112,YEAR(NOW())+$P$11+1,AM112))-YEAR(NOW())))))</f>
        <v>5500</v>
      </c>
      <c r="AQ112" s="251"/>
      <c r="AR112" s="251">
        <f ca="1">IF(M112="$0 (pad)",0,IF(M112=0,0,M112*AV112/100/IF(OR($P$7="",ISNUMBER($P$7)=FALSE),1,((1+$P$7/100)^(IF(OR($P$11="",ISNUMBER($P$11)=FALSE),AN112,IF(YEAR(NOW())+$P$11+10&lt;AN112,YEAR(NOW())+$P$11+10,AN112))-YEAR(NOW()))))*IF(OR($P$9="",ISNUMBER($P$9)=FALSE),1,((1+$P$9/100)^(IF(OR($P$11="",ISNUMBER($P$11)=FALSE),AN112,IF(YEAR(NOW())+$P$11+10&lt;AN112,YEAR(NOW())+$P$11+10,AN112))-YEAR(NOW()))))))</f>
        <v>0</v>
      </c>
      <c r="AS112" s="251">
        <f ca="1">IF(N112="$0 (pad)",0,IF(N112=0,0,N112*AV112/100/IF(OR($P$7="",ISNUMBER($P$7)=FALSE),1,((1+$P$7/100)^(IF(OR($P$11="",ISNUMBER($P$11)=FALSE),AN112,IF(YEAR(NOW())+$P$11+10&lt;AN112,YEAR(NOW())+$P$11+10,AN112))-YEAR(NOW()))))*IF(OR($P$9="",ISNUMBER($P$9)=FALSE),1,((1+$P$9/100)^(IF(OR($P$11="",ISNUMBER($P$11)=FALSE),AN112,IF(YEAR(NOW())+$P$11+10&lt;AN112,YEAR(NOW())+$P$11+10,AN112))-YEAR(NOW()))))))</f>
        <v>0</v>
      </c>
      <c r="AT112" s="251">
        <f ca="1">IF(Q112=0,0,Q112*AV112/100/IF(OR($P$7="",ISNUMBER($P$7)=FALSE),1,((1+$P$7/100)^(IF(OR($P$11="",ISNUMBER($P$11)=FALSE),AL112,IF(YEAR(NOW())+$P$11&lt;AL112,YEAR(NOW())+$P$11,AL112))-YEAR(NOW()))))*IF(OR($P$9="",ISNUMBER($P$9)=FALSE),1,((1+$P$9/100)^(IF(OR($P$11="",ISNUMBER($P$11)=FALSE),AL112,IF(YEAR(NOW())+$P$11&lt;AL112,YEAR(NOW())+$P$11,AL112))-YEAR(NOW())))))</f>
        <v>200751</v>
      </c>
      <c r="AU112" s="251">
        <f ca="1">IF(R112=0,0,R112*AV112/100/IF(OR($P$7="",ISNUMBER($P$7)=FALSE),1,((1+$P$7/100)^(IF(OR($P$11="",ISNUMBER($P$11)=FALSE),IF(AN112="",YEAR(NOW())+5,AN112),IF(YEAR(NOW())+$P$11+10&lt;IF(AN112="",YEAR(NOW())+5,AN112),YEAR(NOW())+$P$11+10,IF(AN112="",YEAR(NOW())+5,AN112)))-YEAR(NOW()))))*IF(OR($P$9="",ISNUMBER($P$9)=FALSE),1,((1+$P$9/100)^(IF(OR($P$11="",ISNUMBER($P$11)=FALSE),IF(AN112="",YEAR(NOW())+5,AN112),IF(YEAR(NOW())+$P$11+10&lt;IF(AN112="",YEAR(NOW())+5,AN112),YEAR(NOW())+$P$11+10,IF(AN112="",YEAR(NOW())+5,AN112)))-YEAR(NOW())))))</f>
        <v>23875</v>
      </c>
      <c r="AV112" s="78">
        <v>100</v>
      </c>
    </row>
    <row r="113" spans="1:48" x14ac:dyDescent="0.15">
      <c r="A113" s="112">
        <v>94</v>
      </c>
      <c r="B113" s="112" t="s">
        <v>1660</v>
      </c>
      <c r="C113" s="113" t="s">
        <v>1361</v>
      </c>
      <c r="D113" s="112" t="s">
        <v>252</v>
      </c>
      <c r="E113" s="119">
        <v>480891</v>
      </c>
      <c r="F113" s="112" t="s">
        <v>966</v>
      </c>
      <c r="G113" s="112" t="s">
        <v>1662</v>
      </c>
      <c r="H113" s="112" t="s">
        <v>1662</v>
      </c>
      <c r="I113" s="116">
        <v>1</v>
      </c>
      <c r="J113" s="288">
        <v>176600</v>
      </c>
      <c r="K113" s="288">
        <v>5500</v>
      </c>
      <c r="L113" s="288"/>
      <c r="M113" s="288" t="s">
        <v>989</v>
      </c>
      <c r="N113" s="288" t="s">
        <v>989</v>
      </c>
      <c r="O113" s="288">
        <v>182100</v>
      </c>
      <c r="P113" s="288">
        <f t="shared" ca="1" si="3"/>
        <v>182100</v>
      </c>
      <c r="Q113" s="289">
        <v>200751</v>
      </c>
      <c r="R113" s="289">
        <v>2387.5</v>
      </c>
      <c r="S113" s="289">
        <v>203138.5</v>
      </c>
      <c r="T113" s="290">
        <f t="shared" ca="1" si="4"/>
        <v>203138.5</v>
      </c>
      <c r="U113" s="109"/>
      <c r="V113" s="109" t="s">
        <v>1366</v>
      </c>
      <c r="W113" s="109" t="s">
        <v>1369</v>
      </c>
      <c r="X113" s="108" t="s">
        <v>1367</v>
      </c>
      <c r="Y113" s="108" t="s">
        <v>1060</v>
      </c>
      <c r="Z113" s="287">
        <v>46621</v>
      </c>
      <c r="AA113" s="107">
        <f t="shared" ca="1" si="5"/>
        <v>51004</v>
      </c>
      <c r="AB113" s="108" t="s">
        <v>1670</v>
      </c>
      <c r="AC113" s="108" t="s">
        <v>1669</v>
      </c>
      <c r="AD113" s="108">
        <v>2016</v>
      </c>
      <c r="AE113" s="110">
        <v>1401</v>
      </c>
      <c r="AF113" s="110">
        <v>714.03</v>
      </c>
      <c r="AG113" s="108" t="s">
        <v>1666</v>
      </c>
      <c r="AH113" s="110">
        <v>1.8</v>
      </c>
      <c r="AI113" s="109" t="s">
        <v>991</v>
      </c>
      <c r="AJ113" s="109"/>
      <c r="AK113" s="80">
        <v>51004</v>
      </c>
      <c r="AL113" s="78">
        <v>2039</v>
      </c>
      <c r="AM113" s="78">
        <v>2040</v>
      </c>
      <c r="AO113" s="251">
        <f ca="1">IF(J113=0,0,J113*AV113/100/IF(OR($P$7="",ISNUMBER($P$7)=FALSE),1,((1+$P$7/100)^(IF(OR($P$11="",ISNUMBER($P$11)=FALSE),AL113,IF(YEAR(NOW())+$P$11&lt;AL113,YEAR(NOW())+$P$11,AL113))-YEAR(NOW()))))*IF(OR($P$9="",ISNUMBER($P$9)=FALSE),1,((1+$P$9/100)^(IF(OR($P$11="",ISNUMBER($P$11)=FALSE),AL113,IF(YEAR(NOW())+$P$11&lt;AL113,YEAR(NOW())+$P$11,AL113))-YEAR(NOW())))))</f>
        <v>176600</v>
      </c>
      <c r="AP113" s="251">
        <f ca="1">IF(K113=0,0,K113*AV113/100/IF(OR($P$7="",ISNUMBER($P$7)=FALSE),1,((1+$P$7/100)^(IF(OR($P$11="",ISNUMBER($P$11)=FALSE),AM113,IF(YEAR(NOW())+$P$11+1&lt;AM113,YEAR(NOW())+$P$11+1,AM113))-YEAR(NOW()))))*IF(OR($P$9="",ISNUMBER($P$9)=FALSE),1,((1+$P$9/100)^(IF(OR($P$11="",ISNUMBER($P$11)=FALSE),AM113,IF(YEAR(NOW())+$P$11+1&lt;AM113,YEAR(NOW())+$P$11+1,AM113))-YEAR(NOW())))))</f>
        <v>5500</v>
      </c>
      <c r="AQ113" s="251"/>
      <c r="AR113" s="251">
        <f ca="1">IF(M113="$0 (pad)",0,IF(M113=0,0,M113*AV113/100/IF(OR($P$7="",ISNUMBER($P$7)=FALSE),1,((1+$P$7/100)^(IF(OR($P$11="",ISNUMBER($P$11)=FALSE),AN113,IF(YEAR(NOW())+$P$11+10&lt;AN113,YEAR(NOW())+$P$11+10,AN113))-YEAR(NOW()))))*IF(OR($P$9="",ISNUMBER($P$9)=FALSE),1,((1+$P$9/100)^(IF(OR($P$11="",ISNUMBER($P$11)=FALSE),AN113,IF(YEAR(NOW())+$P$11+10&lt;AN113,YEAR(NOW())+$P$11+10,AN113))-YEAR(NOW()))))))</f>
        <v>0</v>
      </c>
      <c r="AS113" s="251">
        <f ca="1">IF(N113="$0 (pad)",0,IF(N113=0,0,N113*AV113/100/IF(OR($P$7="",ISNUMBER($P$7)=FALSE),1,((1+$P$7/100)^(IF(OR($P$11="",ISNUMBER($P$11)=FALSE),AN113,IF(YEAR(NOW())+$P$11+10&lt;AN113,YEAR(NOW())+$P$11+10,AN113))-YEAR(NOW()))))*IF(OR($P$9="",ISNUMBER($P$9)=FALSE),1,((1+$P$9/100)^(IF(OR($P$11="",ISNUMBER($P$11)=FALSE),AN113,IF(YEAR(NOW())+$P$11+10&lt;AN113,YEAR(NOW())+$P$11+10,AN113))-YEAR(NOW()))))))</f>
        <v>0</v>
      </c>
      <c r="AT113" s="251">
        <f ca="1">IF(Q113=0,0,Q113*AV113/100/IF(OR($P$7="",ISNUMBER($P$7)=FALSE),1,((1+$P$7/100)^(IF(OR($P$11="",ISNUMBER($P$11)=FALSE),AL113,IF(YEAR(NOW())+$P$11&lt;AL113,YEAR(NOW())+$P$11,AL113))-YEAR(NOW()))))*IF(OR($P$9="",ISNUMBER($P$9)=FALSE),1,((1+$P$9/100)^(IF(OR($P$11="",ISNUMBER($P$11)=FALSE),AL113,IF(YEAR(NOW())+$P$11&lt;AL113,YEAR(NOW())+$P$11,AL113))-YEAR(NOW())))))</f>
        <v>200751</v>
      </c>
      <c r="AU113" s="251">
        <f ca="1">IF(R113=0,0,R113*AV113/100/IF(OR($P$7="",ISNUMBER($P$7)=FALSE),1,((1+$P$7/100)^(IF(OR($P$11="",ISNUMBER($P$11)=FALSE),IF(AN113="",YEAR(NOW())+5,AN113),IF(YEAR(NOW())+$P$11+10&lt;IF(AN113="",YEAR(NOW())+5,AN113),YEAR(NOW())+$P$11+10,IF(AN113="",YEAR(NOW())+5,AN113)))-YEAR(NOW()))))*IF(OR($P$9="",ISNUMBER($P$9)=FALSE),1,((1+$P$9/100)^(IF(OR($P$11="",ISNUMBER($P$11)=FALSE),IF(AN113="",YEAR(NOW())+5,AN113),IF(YEAR(NOW())+$P$11+10&lt;IF(AN113="",YEAR(NOW())+5,AN113),YEAR(NOW())+$P$11+10,IF(AN113="",YEAR(NOW())+5,AN113)))-YEAR(NOW())))))</f>
        <v>2387.5</v>
      </c>
      <c r="AV113" s="78">
        <v>100</v>
      </c>
    </row>
    <row r="114" spans="1:48" x14ac:dyDescent="0.15">
      <c r="A114" s="112">
        <v>95</v>
      </c>
      <c r="B114" s="112" t="s">
        <v>1660</v>
      </c>
      <c r="C114" s="113" t="s">
        <v>1361</v>
      </c>
      <c r="D114" s="112" t="s">
        <v>253</v>
      </c>
      <c r="E114" s="119">
        <v>480890</v>
      </c>
      <c r="F114" s="112" t="s">
        <v>966</v>
      </c>
      <c r="G114" s="112" t="s">
        <v>1662</v>
      </c>
      <c r="H114" s="112" t="s">
        <v>1662</v>
      </c>
      <c r="I114" s="116">
        <v>1</v>
      </c>
      <c r="J114" s="288">
        <v>178500</v>
      </c>
      <c r="K114" s="288">
        <v>20500</v>
      </c>
      <c r="L114" s="288"/>
      <c r="M114" s="288">
        <v>0</v>
      </c>
      <c r="N114" s="288">
        <v>38200</v>
      </c>
      <c r="O114" s="288">
        <v>237200</v>
      </c>
      <c r="P114" s="288">
        <f t="shared" ca="1" si="3"/>
        <v>237200</v>
      </c>
      <c r="Q114" s="289">
        <v>200751</v>
      </c>
      <c r="R114" s="289">
        <v>2387.5</v>
      </c>
      <c r="S114" s="289">
        <v>203138.5</v>
      </c>
      <c r="T114" s="290">
        <f t="shared" ca="1" si="4"/>
        <v>203138.5</v>
      </c>
      <c r="U114" s="109"/>
      <c r="V114" s="109" t="s">
        <v>1366</v>
      </c>
      <c r="W114" s="109" t="s">
        <v>1369</v>
      </c>
      <c r="X114" s="108" t="s">
        <v>1367</v>
      </c>
      <c r="Y114" s="108" t="s">
        <v>1061</v>
      </c>
      <c r="Z114" s="287">
        <v>58275</v>
      </c>
      <c r="AA114" s="107">
        <f t="shared" ca="1" si="5"/>
        <v>62658</v>
      </c>
      <c r="AB114" s="108" t="s">
        <v>1670</v>
      </c>
      <c r="AC114" s="108" t="s">
        <v>1669</v>
      </c>
      <c r="AD114" s="108">
        <v>2016</v>
      </c>
      <c r="AE114" s="110">
        <v>1598</v>
      </c>
      <c r="AF114" s="110">
        <v>721.56</v>
      </c>
      <c r="AG114" s="108" t="s">
        <v>1666</v>
      </c>
      <c r="AH114" s="110">
        <v>4.7</v>
      </c>
      <c r="AI114" s="109" t="s">
        <v>991</v>
      </c>
      <c r="AJ114" s="109"/>
      <c r="AK114" s="80">
        <v>62658</v>
      </c>
      <c r="AL114" s="78">
        <v>2071</v>
      </c>
      <c r="AM114" s="78">
        <v>2072</v>
      </c>
      <c r="AN114" s="78">
        <v>2081</v>
      </c>
      <c r="AO114" s="251">
        <f ca="1">IF(J114=0,0,J114*AV114/100/IF(OR($P$7="",ISNUMBER($P$7)=FALSE),1,((1+$P$7/100)^(IF(OR($P$11="",ISNUMBER($P$11)=FALSE),AL114,IF(YEAR(NOW())+$P$11&lt;AL114,YEAR(NOW())+$P$11,AL114))-YEAR(NOW()))))*IF(OR($P$9="",ISNUMBER($P$9)=FALSE),1,((1+$P$9/100)^(IF(OR($P$11="",ISNUMBER($P$11)=FALSE),AL114,IF(YEAR(NOW())+$P$11&lt;AL114,YEAR(NOW())+$P$11,AL114))-YEAR(NOW())))))</f>
        <v>178500</v>
      </c>
      <c r="AP114" s="251">
        <f ca="1">IF(K114=0,0,K114*AV114/100/IF(OR($P$7="",ISNUMBER($P$7)=FALSE),1,((1+$P$7/100)^(IF(OR($P$11="",ISNUMBER($P$11)=FALSE),AM114,IF(YEAR(NOW())+$P$11+1&lt;AM114,YEAR(NOW())+$P$11+1,AM114))-YEAR(NOW()))))*IF(OR($P$9="",ISNUMBER($P$9)=FALSE),1,((1+$P$9/100)^(IF(OR($P$11="",ISNUMBER($P$11)=FALSE),AM114,IF(YEAR(NOW())+$P$11+1&lt;AM114,YEAR(NOW())+$P$11+1,AM114))-YEAR(NOW())))))</f>
        <v>20500</v>
      </c>
      <c r="AQ114" s="251"/>
      <c r="AR114" s="251">
        <f ca="1">IF(M114="$0 (pad)",0,IF(M114=0,0,M114*AV114/100/IF(OR($P$7="",ISNUMBER($P$7)=FALSE),1,((1+$P$7/100)^(IF(OR($P$11="",ISNUMBER($P$11)=FALSE),AN114,IF(YEAR(NOW())+$P$11+10&lt;AN114,YEAR(NOW())+$P$11+10,AN114))-YEAR(NOW()))))*IF(OR($P$9="",ISNUMBER($P$9)=FALSE),1,((1+$P$9/100)^(IF(OR($P$11="",ISNUMBER($P$11)=FALSE),AN114,IF(YEAR(NOW())+$P$11+10&lt;AN114,YEAR(NOW())+$P$11+10,AN114))-YEAR(NOW()))))))</f>
        <v>0</v>
      </c>
      <c r="AS114" s="251">
        <f ca="1">IF(N114="$0 (pad)",0,IF(N114=0,0,N114*AV114/100/IF(OR($P$7="",ISNUMBER($P$7)=FALSE),1,((1+$P$7/100)^(IF(OR($P$11="",ISNUMBER($P$11)=FALSE),AN114,IF(YEAR(NOW())+$P$11+10&lt;AN114,YEAR(NOW())+$P$11+10,AN114))-YEAR(NOW()))))*IF(OR($P$9="",ISNUMBER($P$9)=FALSE),1,((1+$P$9/100)^(IF(OR($P$11="",ISNUMBER($P$11)=FALSE),AN114,IF(YEAR(NOW())+$P$11+10&lt;AN114,YEAR(NOW())+$P$11+10,AN114))-YEAR(NOW()))))))</f>
        <v>38200</v>
      </c>
      <c r="AT114" s="251">
        <f ca="1">IF(Q114=0,0,Q114*AV114/100/IF(OR($P$7="",ISNUMBER($P$7)=FALSE),1,((1+$P$7/100)^(IF(OR($P$11="",ISNUMBER($P$11)=FALSE),AL114,IF(YEAR(NOW())+$P$11&lt;AL114,YEAR(NOW())+$P$11,AL114))-YEAR(NOW()))))*IF(OR($P$9="",ISNUMBER($P$9)=FALSE),1,((1+$P$9/100)^(IF(OR($P$11="",ISNUMBER($P$11)=FALSE),AL114,IF(YEAR(NOW())+$P$11&lt;AL114,YEAR(NOW())+$P$11,AL114))-YEAR(NOW())))))</f>
        <v>200751</v>
      </c>
      <c r="AU114" s="251">
        <f ca="1">IF(R114=0,0,R114*AV114/100/IF(OR($P$7="",ISNUMBER($P$7)=FALSE),1,((1+$P$7/100)^(IF(OR($P$11="",ISNUMBER($P$11)=FALSE),IF(AN114="",YEAR(NOW())+5,AN114),IF(YEAR(NOW())+$P$11+10&lt;IF(AN114="",YEAR(NOW())+5,AN114),YEAR(NOW())+$P$11+10,IF(AN114="",YEAR(NOW())+5,AN114)))-YEAR(NOW()))))*IF(OR($P$9="",ISNUMBER($P$9)=FALSE),1,((1+$P$9/100)^(IF(OR($P$11="",ISNUMBER($P$11)=FALSE),IF(AN114="",YEAR(NOW())+5,AN114),IF(YEAR(NOW())+$P$11+10&lt;IF(AN114="",YEAR(NOW())+5,AN114),YEAR(NOW())+$P$11+10,IF(AN114="",YEAR(NOW())+5,AN114)))-YEAR(NOW())))))</f>
        <v>2387.5</v>
      </c>
      <c r="AV114" s="78">
        <v>100</v>
      </c>
    </row>
    <row r="115" spans="1:48" x14ac:dyDescent="0.15">
      <c r="A115" s="112">
        <v>96</v>
      </c>
      <c r="B115" s="112" t="s">
        <v>1660</v>
      </c>
      <c r="C115" s="113" t="s">
        <v>1361</v>
      </c>
      <c r="D115" s="112" t="s">
        <v>254</v>
      </c>
      <c r="E115" s="119">
        <v>480892</v>
      </c>
      <c r="F115" s="112" t="s">
        <v>966</v>
      </c>
      <c r="G115" s="112" t="s">
        <v>1661</v>
      </c>
      <c r="H115" s="112" t="s">
        <v>1661</v>
      </c>
      <c r="I115" s="116">
        <v>1</v>
      </c>
      <c r="J115" s="288">
        <v>176600</v>
      </c>
      <c r="K115" s="288">
        <v>5500</v>
      </c>
      <c r="L115" s="288"/>
      <c r="M115" s="288" t="s">
        <v>989</v>
      </c>
      <c r="N115" s="288" t="s">
        <v>989</v>
      </c>
      <c r="O115" s="288">
        <v>182100</v>
      </c>
      <c r="P115" s="288">
        <f t="shared" ca="1" si="3"/>
        <v>182100</v>
      </c>
      <c r="Q115" s="289">
        <v>200751</v>
      </c>
      <c r="R115" s="289">
        <v>2387.5</v>
      </c>
      <c r="S115" s="289">
        <v>203138.5</v>
      </c>
      <c r="T115" s="290">
        <f t="shared" ca="1" si="4"/>
        <v>203138.5</v>
      </c>
      <c r="U115" s="109"/>
      <c r="V115" s="109" t="s">
        <v>1366</v>
      </c>
      <c r="W115" s="109" t="s">
        <v>1369</v>
      </c>
      <c r="X115" s="108" t="s">
        <v>1367</v>
      </c>
      <c r="Y115" s="108" t="s">
        <v>1061</v>
      </c>
      <c r="Z115" s="287">
        <v>45322</v>
      </c>
      <c r="AA115" s="107">
        <f t="shared" ca="1" si="5"/>
        <v>49705</v>
      </c>
      <c r="AB115" s="108" t="s">
        <v>1670</v>
      </c>
      <c r="AC115" s="108" t="s">
        <v>1669</v>
      </c>
      <c r="AD115" s="108">
        <v>2016</v>
      </c>
      <c r="AE115" s="110">
        <v>1520</v>
      </c>
      <c r="AF115" s="110">
        <v>719.94</v>
      </c>
      <c r="AG115" s="108" t="s">
        <v>1666</v>
      </c>
      <c r="AH115" s="110"/>
      <c r="AI115" s="109" t="s">
        <v>991</v>
      </c>
      <c r="AJ115" s="109"/>
      <c r="AK115" s="80">
        <v>49705</v>
      </c>
      <c r="AL115" s="78">
        <v>2036</v>
      </c>
      <c r="AM115" s="78">
        <v>2037</v>
      </c>
      <c r="AN115" s="78">
        <v>2081</v>
      </c>
      <c r="AO115" s="251">
        <f ca="1">IF(J115=0,0,J115*AV115/100/IF(OR($P$7="",ISNUMBER($P$7)=FALSE),1,((1+$P$7/100)^(IF(OR($P$11="",ISNUMBER($P$11)=FALSE),AL115,IF(YEAR(NOW())+$P$11&lt;AL115,YEAR(NOW())+$P$11,AL115))-YEAR(NOW()))))*IF(OR($P$9="",ISNUMBER($P$9)=FALSE),1,((1+$P$9/100)^(IF(OR($P$11="",ISNUMBER($P$11)=FALSE),AL115,IF(YEAR(NOW())+$P$11&lt;AL115,YEAR(NOW())+$P$11,AL115))-YEAR(NOW())))))</f>
        <v>176600</v>
      </c>
      <c r="AP115" s="251">
        <f ca="1">IF(K115=0,0,K115*AV115/100/IF(OR($P$7="",ISNUMBER($P$7)=FALSE),1,((1+$P$7/100)^(IF(OR($P$11="",ISNUMBER($P$11)=FALSE),AM115,IF(YEAR(NOW())+$P$11+1&lt;AM115,YEAR(NOW())+$P$11+1,AM115))-YEAR(NOW()))))*IF(OR($P$9="",ISNUMBER($P$9)=FALSE),1,((1+$P$9/100)^(IF(OR($P$11="",ISNUMBER($P$11)=FALSE),AM115,IF(YEAR(NOW())+$P$11+1&lt;AM115,YEAR(NOW())+$P$11+1,AM115))-YEAR(NOW())))))</f>
        <v>5500</v>
      </c>
      <c r="AQ115" s="251"/>
      <c r="AR115" s="251">
        <f ca="1">IF(M115="$0 (pad)",0,IF(M115=0,0,M115*AV115/100/IF(OR($P$7="",ISNUMBER($P$7)=FALSE),1,((1+$P$7/100)^(IF(OR($P$11="",ISNUMBER($P$11)=FALSE),AN115,IF(YEAR(NOW())+$P$11+10&lt;AN115,YEAR(NOW())+$P$11+10,AN115))-YEAR(NOW()))))*IF(OR($P$9="",ISNUMBER($P$9)=FALSE),1,((1+$P$9/100)^(IF(OR($P$11="",ISNUMBER($P$11)=FALSE),AN115,IF(YEAR(NOW())+$P$11+10&lt;AN115,YEAR(NOW())+$P$11+10,AN115))-YEAR(NOW()))))))</f>
        <v>0</v>
      </c>
      <c r="AS115" s="251">
        <f ca="1">IF(N115="$0 (pad)",0,IF(N115=0,0,N115*AV115/100/IF(OR($P$7="",ISNUMBER($P$7)=FALSE),1,((1+$P$7/100)^(IF(OR($P$11="",ISNUMBER($P$11)=FALSE),AN115,IF(YEAR(NOW())+$P$11+10&lt;AN115,YEAR(NOW())+$P$11+10,AN115))-YEAR(NOW()))))*IF(OR($P$9="",ISNUMBER($P$9)=FALSE),1,((1+$P$9/100)^(IF(OR($P$11="",ISNUMBER($P$11)=FALSE),AN115,IF(YEAR(NOW())+$P$11+10&lt;AN115,YEAR(NOW())+$P$11+10,AN115))-YEAR(NOW()))))))</f>
        <v>0</v>
      </c>
      <c r="AT115" s="251">
        <f ca="1">IF(Q115=0,0,Q115*AV115/100/IF(OR($P$7="",ISNUMBER($P$7)=FALSE),1,((1+$P$7/100)^(IF(OR($P$11="",ISNUMBER($P$11)=FALSE),AL115,IF(YEAR(NOW())+$P$11&lt;AL115,YEAR(NOW())+$P$11,AL115))-YEAR(NOW()))))*IF(OR($P$9="",ISNUMBER($P$9)=FALSE),1,((1+$P$9/100)^(IF(OR($P$11="",ISNUMBER($P$11)=FALSE),AL115,IF(YEAR(NOW())+$P$11&lt;AL115,YEAR(NOW())+$P$11,AL115))-YEAR(NOW())))))</f>
        <v>200751</v>
      </c>
      <c r="AU115" s="251">
        <f ca="1">IF(R115=0,0,R115*AV115/100/IF(OR($P$7="",ISNUMBER($P$7)=FALSE),1,((1+$P$7/100)^(IF(OR($P$11="",ISNUMBER($P$11)=FALSE),IF(AN115="",YEAR(NOW())+5,AN115),IF(YEAR(NOW())+$P$11+10&lt;IF(AN115="",YEAR(NOW())+5,AN115),YEAR(NOW())+$P$11+10,IF(AN115="",YEAR(NOW())+5,AN115)))-YEAR(NOW()))))*IF(OR($P$9="",ISNUMBER($P$9)=FALSE),1,((1+$P$9/100)^(IF(OR($P$11="",ISNUMBER($P$11)=FALSE),IF(AN115="",YEAR(NOW())+5,AN115),IF(YEAR(NOW())+$P$11+10&lt;IF(AN115="",YEAR(NOW())+5,AN115),YEAR(NOW())+$P$11+10,IF(AN115="",YEAR(NOW())+5,AN115)))-YEAR(NOW())))))</f>
        <v>2387.5</v>
      </c>
      <c r="AV115" s="78">
        <v>100</v>
      </c>
    </row>
    <row r="116" spans="1:48" x14ac:dyDescent="0.15">
      <c r="A116" s="112">
        <v>97</v>
      </c>
      <c r="B116" s="112" t="s">
        <v>1660</v>
      </c>
      <c r="C116" s="113" t="s">
        <v>1361</v>
      </c>
      <c r="D116" s="112" t="s">
        <v>255</v>
      </c>
      <c r="E116" s="119">
        <v>480269</v>
      </c>
      <c r="F116" s="112" t="s">
        <v>966</v>
      </c>
      <c r="G116" s="112" t="s">
        <v>1662</v>
      </c>
      <c r="H116" s="112" t="s">
        <v>1662</v>
      </c>
      <c r="I116" s="116">
        <v>1</v>
      </c>
      <c r="J116" s="288">
        <v>175000</v>
      </c>
      <c r="K116" s="288">
        <v>5500</v>
      </c>
      <c r="L116" s="288"/>
      <c r="M116" s="288" t="s">
        <v>989</v>
      </c>
      <c r="N116" s="288" t="s">
        <v>989</v>
      </c>
      <c r="O116" s="288">
        <v>180500</v>
      </c>
      <c r="P116" s="288">
        <f t="shared" ca="1" si="3"/>
        <v>180500</v>
      </c>
      <c r="Q116" s="289">
        <v>200751</v>
      </c>
      <c r="R116" s="289">
        <v>2387.5</v>
      </c>
      <c r="S116" s="289">
        <v>203138.5</v>
      </c>
      <c r="T116" s="290">
        <f t="shared" ca="1" si="4"/>
        <v>203138.5</v>
      </c>
      <c r="U116" s="109"/>
      <c r="V116" s="109" t="s">
        <v>1366</v>
      </c>
      <c r="W116" s="109" t="s">
        <v>1369</v>
      </c>
      <c r="X116" s="108" t="s">
        <v>1367</v>
      </c>
      <c r="Y116" s="108" t="s">
        <v>1057</v>
      </c>
      <c r="Z116" s="287">
        <v>51773</v>
      </c>
      <c r="AA116" s="107">
        <f t="shared" ca="1" si="5"/>
        <v>56156</v>
      </c>
      <c r="AB116" s="108" t="s">
        <v>1670</v>
      </c>
      <c r="AC116" s="108" t="s">
        <v>1669</v>
      </c>
      <c r="AD116" s="108">
        <v>2016</v>
      </c>
      <c r="AE116" s="110">
        <v>1560</v>
      </c>
      <c r="AF116" s="110">
        <v>712.26</v>
      </c>
      <c r="AG116" s="108" t="s">
        <v>1666</v>
      </c>
      <c r="AH116" s="110">
        <v>2.2999999999999998</v>
      </c>
      <c r="AI116" s="109" t="s">
        <v>991</v>
      </c>
      <c r="AJ116" s="109"/>
      <c r="AK116" s="80">
        <v>56156</v>
      </c>
      <c r="AL116" s="78">
        <v>2053</v>
      </c>
      <c r="AM116" s="78">
        <v>2054</v>
      </c>
      <c r="AN116" s="78">
        <v>2078</v>
      </c>
      <c r="AO116" s="251">
        <f ca="1">IF(J116=0,0,J116*AV116/100/IF(OR($P$7="",ISNUMBER($P$7)=FALSE),1,((1+$P$7/100)^(IF(OR($P$11="",ISNUMBER($P$11)=FALSE),AL116,IF(YEAR(NOW())+$P$11&lt;AL116,YEAR(NOW())+$P$11,AL116))-YEAR(NOW()))))*IF(OR($P$9="",ISNUMBER($P$9)=FALSE),1,((1+$P$9/100)^(IF(OR($P$11="",ISNUMBER($P$11)=FALSE),AL116,IF(YEAR(NOW())+$P$11&lt;AL116,YEAR(NOW())+$P$11,AL116))-YEAR(NOW())))))</f>
        <v>175000</v>
      </c>
      <c r="AP116" s="251">
        <f ca="1">IF(K116=0,0,K116*AV116/100/IF(OR($P$7="",ISNUMBER($P$7)=FALSE),1,((1+$P$7/100)^(IF(OR($P$11="",ISNUMBER($P$11)=FALSE),AM116,IF(YEAR(NOW())+$P$11+1&lt;AM116,YEAR(NOW())+$P$11+1,AM116))-YEAR(NOW()))))*IF(OR($P$9="",ISNUMBER($P$9)=FALSE),1,((1+$P$9/100)^(IF(OR($P$11="",ISNUMBER($P$11)=FALSE),AM116,IF(YEAR(NOW())+$P$11+1&lt;AM116,YEAR(NOW())+$P$11+1,AM116))-YEAR(NOW())))))</f>
        <v>5500</v>
      </c>
      <c r="AQ116" s="251"/>
      <c r="AR116" s="251">
        <f ca="1">IF(M116="$0 (pad)",0,IF(M116=0,0,M116*AV116/100/IF(OR($P$7="",ISNUMBER($P$7)=FALSE),1,((1+$P$7/100)^(IF(OR($P$11="",ISNUMBER($P$11)=FALSE),AN116,IF(YEAR(NOW())+$P$11+10&lt;AN116,YEAR(NOW())+$P$11+10,AN116))-YEAR(NOW()))))*IF(OR($P$9="",ISNUMBER($P$9)=FALSE),1,((1+$P$9/100)^(IF(OR($P$11="",ISNUMBER($P$11)=FALSE),AN116,IF(YEAR(NOW())+$P$11+10&lt;AN116,YEAR(NOW())+$P$11+10,AN116))-YEAR(NOW()))))))</f>
        <v>0</v>
      </c>
      <c r="AS116" s="251">
        <f ca="1">IF(N116="$0 (pad)",0,IF(N116=0,0,N116*AV116/100/IF(OR($P$7="",ISNUMBER($P$7)=FALSE),1,((1+$P$7/100)^(IF(OR($P$11="",ISNUMBER($P$11)=FALSE),AN116,IF(YEAR(NOW())+$P$11+10&lt;AN116,YEAR(NOW())+$P$11+10,AN116))-YEAR(NOW()))))*IF(OR($P$9="",ISNUMBER($P$9)=FALSE),1,((1+$P$9/100)^(IF(OR($P$11="",ISNUMBER($P$11)=FALSE),AN116,IF(YEAR(NOW())+$P$11+10&lt;AN116,YEAR(NOW())+$P$11+10,AN116))-YEAR(NOW()))))))</f>
        <v>0</v>
      </c>
      <c r="AT116" s="251">
        <f ca="1">IF(Q116=0,0,Q116*AV116/100/IF(OR($P$7="",ISNUMBER($P$7)=FALSE),1,((1+$P$7/100)^(IF(OR($P$11="",ISNUMBER($P$11)=FALSE),AL116,IF(YEAR(NOW())+$P$11&lt;AL116,YEAR(NOW())+$P$11,AL116))-YEAR(NOW()))))*IF(OR($P$9="",ISNUMBER($P$9)=FALSE),1,((1+$P$9/100)^(IF(OR($P$11="",ISNUMBER($P$11)=FALSE),AL116,IF(YEAR(NOW())+$P$11&lt;AL116,YEAR(NOW())+$P$11,AL116))-YEAR(NOW())))))</f>
        <v>200751</v>
      </c>
      <c r="AU116" s="251">
        <f ca="1">IF(R116=0,0,R116*AV116/100/IF(OR($P$7="",ISNUMBER($P$7)=FALSE),1,((1+$P$7/100)^(IF(OR($P$11="",ISNUMBER($P$11)=FALSE),IF(AN116="",YEAR(NOW())+5,AN116),IF(YEAR(NOW())+$P$11+10&lt;IF(AN116="",YEAR(NOW())+5,AN116),YEAR(NOW())+$P$11+10,IF(AN116="",YEAR(NOW())+5,AN116)))-YEAR(NOW()))))*IF(OR($P$9="",ISNUMBER($P$9)=FALSE),1,((1+$P$9/100)^(IF(OR($P$11="",ISNUMBER($P$11)=FALSE),IF(AN116="",YEAR(NOW())+5,AN116),IF(YEAR(NOW())+$P$11+10&lt;IF(AN116="",YEAR(NOW())+5,AN116),YEAR(NOW())+$P$11+10,IF(AN116="",YEAR(NOW())+5,AN116)))-YEAR(NOW())))))</f>
        <v>2387.5</v>
      </c>
      <c r="AV116" s="78">
        <v>100</v>
      </c>
    </row>
    <row r="117" spans="1:48" x14ac:dyDescent="0.15">
      <c r="A117" s="112">
        <v>98</v>
      </c>
      <c r="B117" s="112" t="s">
        <v>1660</v>
      </c>
      <c r="C117" s="113" t="s">
        <v>1361</v>
      </c>
      <c r="D117" s="112" t="s">
        <v>256</v>
      </c>
      <c r="E117" s="119">
        <v>480271</v>
      </c>
      <c r="F117" s="112" t="s">
        <v>966</v>
      </c>
      <c r="G117" s="112" t="s">
        <v>1662</v>
      </c>
      <c r="H117" s="112" t="s">
        <v>1662</v>
      </c>
      <c r="I117" s="116">
        <v>1</v>
      </c>
      <c r="J117" s="288">
        <v>178400</v>
      </c>
      <c r="K117" s="288">
        <v>5500</v>
      </c>
      <c r="L117" s="288"/>
      <c r="M117" s="288" t="s">
        <v>989</v>
      </c>
      <c r="N117" s="288" t="s">
        <v>989</v>
      </c>
      <c r="O117" s="288">
        <v>183900</v>
      </c>
      <c r="P117" s="288">
        <f t="shared" ca="1" si="3"/>
        <v>183900</v>
      </c>
      <c r="Q117" s="289">
        <v>200751</v>
      </c>
      <c r="R117" s="289">
        <v>2387.5</v>
      </c>
      <c r="S117" s="289">
        <v>203138.5</v>
      </c>
      <c r="T117" s="290">
        <f t="shared" ca="1" si="4"/>
        <v>203138.5</v>
      </c>
      <c r="U117" s="109"/>
      <c r="V117" s="109" t="s">
        <v>1366</v>
      </c>
      <c r="W117" s="109" t="s">
        <v>1369</v>
      </c>
      <c r="X117" s="108" t="s">
        <v>1367</v>
      </c>
      <c r="Y117" s="108" t="s">
        <v>1057</v>
      </c>
      <c r="Z117" s="287">
        <v>45535</v>
      </c>
      <c r="AA117" s="107">
        <f t="shared" ca="1" si="5"/>
        <v>49918</v>
      </c>
      <c r="AB117" s="108" t="s">
        <v>1670</v>
      </c>
      <c r="AC117" s="108" t="s">
        <v>1669</v>
      </c>
      <c r="AD117" s="108">
        <v>2016</v>
      </c>
      <c r="AE117" s="110">
        <v>1666</v>
      </c>
      <c r="AF117" s="110">
        <v>713.27</v>
      </c>
      <c r="AG117" s="108" t="s">
        <v>1666</v>
      </c>
      <c r="AH117" s="110">
        <v>1.1000000000000001</v>
      </c>
      <c r="AI117" s="109" t="s">
        <v>991</v>
      </c>
      <c r="AJ117" s="109"/>
      <c r="AK117" s="80">
        <v>49918</v>
      </c>
      <c r="AL117" s="78">
        <v>2036</v>
      </c>
      <c r="AM117" s="78">
        <v>2037</v>
      </c>
      <c r="AN117" s="78">
        <v>2078</v>
      </c>
      <c r="AO117" s="251">
        <f ca="1">IF(J117=0,0,J117*AV117/100/IF(OR($P$7="",ISNUMBER($P$7)=FALSE),1,((1+$P$7/100)^(IF(OR($P$11="",ISNUMBER($P$11)=FALSE),AL117,IF(YEAR(NOW())+$P$11&lt;AL117,YEAR(NOW())+$P$11,AL117))-YEAR(NOW()))))*IF(OR($P$9="",ISNUMBER($P$9)=FALSE),1,((1+$P$9/100)^(IF(OR($P$11="",ISNUMBER($P$11)=FALSE),AL117,IF(YEAR(NOW())+$P$11&lt;AL117,YEAR(NOW())+$P$11,AL117))-YEAR(NOW())))))</f>
        <v>178400</v>
      </c>
      <c r="AP117" s="251">
        <f ca="1">IF(K117=0,0,K117*AV117/100/IF(OR($P$7="",ISNUMBER($P$7)=FALSE),1,((1+$P$7/100)^(IF(OR($P$11="",ISNUMBER($P$11)=FALSE),AM117,IF(YEAR(NOW())+$P$11+1&lt;AM117,YEAR(NOW())+$P$11+1,AM117))-YEAR(NOW()))))*IF(OR($P$9="",ISNUMBER($P$9)=FALSE),1,((1+$P$9/100)^(IF(OR($P$11="",ISNUMBER($P$11)=FALSE),AM117,IF(YEAR(NOW())+$P$11+1&lt;AM117,YEAR(NOW())+$P$11+1,AM117))-YEAR(NOW())))))</f>
        <v>5500</v>
      </c>
      <c r="AQ117" s="251"/>
      <c r="AR117" s="251">
        <f ca="1">IF(M117="$0 (pad)",0,IF(M117=0,0,M117*AV117/100/IF(OR($P$7="",ISNUMBER($P$7)=FALSE),1,((1+$P$7/100)^(IF(OR($P$11="",ISNUMBER($P$11)=FALSE),AN117,IF(YEAR(NOW())+$P$11+10&lt;AN117,YEAR(NOW())+$P$11+10,AN117))-YEAR(NOW()))))*IF(OR($P$9="",ISNUMBER($P$9)=FALSE),1,((1+$P$9/100)^(IF(OR($P$11="",ISNUMBER($P$11)=FALSE),AN117,IF(YEAR(NOW())+$P$11+10&lt;AN117,YEAR(NOW())+$P$11+10,AN117))-YEAR(NOW()))))))</f>
        <v>0</v>
      </c>
      <c r="AS117" s="251">
        <f ca="1">IF(N117="$0 (pad)",0,IF(N117=0,0,N117*AV117/100/IF(OR($P$7="",ISNUMBER($P$7)=FALSE),1,((1+$P$7/100)^(IF(OR($P$11="",ISNUMBER($P$11)=FALSE),AN117,IF(YEAR(NOW())+$P$11+10&lt;AN117,YEAR(NOW())+$P$11+10,AN117))-YEAR(NOW()))))*IF(OR($P$9="",ISNUMBER($P$9)=FALSE),1,((1+$P$9/100)^(IF(OR($P$11="",ISNUMBER($P$11)=FALSE),AN117,IF(YEAR(NOW())+$P$11+10&lt;AN117,YEAR(NOW())+$P$11+10,AN117))-YEAR(NOW()))))))</f>
        <v>0</v>
      </c>
      <c r="AT117" s="251">
        <f ca="1">IF(Q117=0,0,Q117*AV117/100/IF(OR($P$7="",ISNUMBER($P$7)=FALSE),1,((1+$P$7/100)^(IF(OR($P$11="",ISNUMBER($P$11)=FALSE),AL117,IF(YEAR(NOW())+$P$11&lt;AL117,YEAR(NOW())+$P$11,AL117))-YEAR(NOW()))))*IF(OR($P$9="",ISNUMBER($P$9)=FALSE),1,((1+$P$9/100)^(IF(OR($P$11="",ISNUMBER($P$11)=FALSE),AL117,IF(YEAR(NOW())+$P$11&lt;AL117,YEAR(NOW())+$P$11,AL117))-YEAR(NOW())))))</f>
        <v>200751</v>
      </c>
      <c r="AU117" s="251">
        <f ca="1">IF(R117=0,0,R117*AV117/100/IF(OR($P$7="",ISNUMBER($P$7)=FALSE),1,((1+$P$7/100)^(IF(OR($P$11="",ISNUMBER($P$11)=FALSE),IF(AN117="",YEAR(NOW())+5,AN117),IF(YEAR(NOW())+$P$11+10&lt;IF(AN117="",YEAR(NOW())+5,AN117),YEAR(NOW())+$P$11+10,IF(AN117="",YEAR(NOW())+5,AN117)))-YEAR(NOW()))))*IF(OR($P$9="",ISNUMBER($P$9)=FALSE),1,((1+$P$9/100)^(IF(OR($P$11="",ISNUMBER($P$11)=FALSE),IF(AN117="",YEAR(NOW())+5,AN117),IF(YEAR(NOW())+$P$11+10&lt;IF(AN117="",YEAR(NOW())+5,AN117),YEAR(NOW())+$P$11+10,IF(AN117="",YEAR(NOW())+5,AN117)))-YEAR(NOW())))))</f>
        <v>2387.5</v>
      </c>
      <c r="AV117" s="78">
        <v>100</v>
      </c>
    </row>
    <row r="118" spans="1:48" x14ac:dyDescent="0.15">
      <c r="A118" s="112">
        <v>99</v>
      </c>
      <c r="B118" s="112" t="s">
        <v>1660</v>
      </c>
      <c r="C118" s="113" t="s">
        <v>1361</v>
      </c>
      <c r="D118" s="112" t="s">
        <v>257</v>
      </c>
      <c r="E118" s="119">
        <v>290020</v>
      </c>
      <c r="F118" s="112" t="s">
        <v>966</v>
      </c>
      <c r="G118" s="112" t="s">
        <v>1391</v>
      </c>
      <c r="H118" s="112" t="s">
        <v>1391</v>
      </c>
      <c r="I118" s="116">
        <v>1</v>
      </c>
      <c r="J118" s="288">
        <v>0</v>
      </c>
      <c r="K118" s="288">
        <v>0</v>
      </c>
      <c r="L118" s="288"/>
      <c r="M118" s="288">
        <v>0</v>
      </c>
      <c r="N118" s="288">
        <v>30800</v>
      </c>
      <c r="O118" s="288">
        <v>30800</v>
      </c>
      <c r="P118" s="288">
        <f t="shared" ca="1" si="3"/>
        <v>30800</v>
      </c>
      <c r="Q118" s="289">
        <v>0</v>
      </c>
      <c r="R118" s="289">
        <v>23875</v>
      </c>
      <c r="S118" s="289">
        <v>23875</v>
      </c>
      <c r="T118" s="290">
        <f t="shared" ca="1" si="4"/>
        <v>23875</v>
      </c>
      <c r="U118" s="109"/>
      <c r="V118" s="109" t="s">
        <v>1366</v>
      </c>
      <c r="W118" s="109" t="s">
        <v>1369</v>
      </c>
      <c r="X118" s="108" t="s">
        <v>1367</v>
      </c>
      <c r="Y118" s="108" t="s">
        <v>1062</v>
      </c>
      <c r="Z118" s="287"/>
      <c r="AA118" s="107" t="str">
        <f t="shared" ca="1" si="5"/>
        <v>Complete</v>
      </c>
      <c r="AB118" s="108"/>
      <c r="AC118" s="108" t="s">
        <v>1669</v>
      </c>
      <c r="AD118" s="108">
        <v>2003</v>
      </c>
      <c r="AE118" s="110">
        <v>761.5</v>
      </c>
      <c r="AF118" s="110">
        <v>761.5</v>
      </c>
      <c r="AG118" s="108" t="s">
        <v>1665</v>
      </c>
      <c r="AH118" s="110"/>
      <c r="AI118" s="109" t="s">
        <v>991</v>
      </c>
      <c r="AJ118" s="109"/>
      <c r="AK118" s="78" t="s">
        <v>990</v>
      </c>
      <c r="AM118" s="78">
        <v>2025</v>
      </c>
      <c r="AN118" s="78">
        <v>2027</v>
      </c>
      <c r="AO118" s="251">
        <f ca="1">IF(J118=0,0,J118*AV118/100/IF(OR($P$7="",ISNUMBER($P$7)=FALSE),1,((1+$P$7/100)^(IF(OR($P$11="",ISNUMBER($P$11)=FALSE),AL118,IF(YEAR(NOW())+$P$11&lt;AL118,YEAR(NOW())+$P$11,AL118))-YEAR(NOW()))))*IF(OR($P$9="",ISNUMBER($P$9)=FALSE),1,((1+$P$9/100)^(IF(OR($P$11="",ISNUMBER($P$11)=FALSE),AL118,IF(YEAR(NOW())+$P$11&lt;AL118,YEAR(NOW())+$P$11,AL118))-YEAR(NOW())))))</f>
        <v>0</v>
      </c>
      <c r="AP118" s="251">
        <f ca="1">IF(K118=0,0,K118*AV118/100/IF(OR($P$7="",ISNUMBER($P$7)=FALSE),1,((1+$P$7/100)^(IF(OR($P$11="",ISNUMBER($P$11)=FALSE),AM118,IF(YEAR(NOW())+$P$11+1&lt;AM118,YEAR(NOW())+$P$11+1,AM118))-YEAR(NOW()))))*IF(OR($P$9="",ISNUMBER($P$9)=FALSE),1,((1+$P$9/100)^(IF(OR($P$11="",ISNUMBER($P$11)=FALSE),AM118,IF(YEAR(NOW())+$P$11+1&lt;AM118,YEAR(NOW())+$P$11+1,AM118))-YEAR(NOW())))))</f>
        <v>0</v>
      </c>
      <c r="AQ118" s="251"/>
      <c r="AR118" s="251">
        <f ca="1">IF(M118="$0 (pad)",0,IF(M118=0,0,M118*AV118/100/IF(OR($P$7="",ISNUMBER($P$7)=FALSE),1,((1+$P$7/100)^(IF(OR($P$11="",ISNUMBER($P$11)=FALSE),AN118,IF(YEAR(NOW())+$P$11+10&lt;AN118,YEAR(NOW())+$P$11+10,AN118))-YEAR(NOW()))))*IF(OR($P$9="",ISNUMBER($P$9)=FALSE),1,((1+$P$9/100)^(IF(OR($P$11="",ISNUMBER($P$11)=FALSE),AN118,IF(YEAR(NOW())+$P$11+10&lt;AN118,YEAR(NOW())+$P$11+10,AN118))-YEAR(NOW()))))))</f>
        <v>0</v>
      </c>
      <c r="AS118" s="251">
        <f ca="1">IF(N118="$0 (pad)",0,IF(N118=0,0,N118*AV118/100/IF(OR($P$7="",ISNUMBER($P$7)=FALSE),1,((1+$P$7/100)^(IF(OR($P$11="",ISNUMBER($P$11)=FALSE),AN118,IF(YEAR(NOW())+$P$11+10&lt;AN118,YEAR(NOW())+$P$11+10,AN118))-YEAR(NOW()))))*IF(OR($P$9="",ISNUMBER($P$9)=FALSE),1,((1+$P$9/100)^(IF(OR($P$11="",ISNUMBER($P$11)=FALSE),AN118,IF(YEAR(NOW())+$P$11+10&lt;AN118,YEAR(NOW())+$P$11+10,AN118))-YEAR(NOW()))))))</f>
        <v>30800</v>
      </c>
      <c r="AT118" s="251">
        <f ca="1">IF(Q118=0,0,Q118*AV118/100/IF(OR($P$7="",ISNUMBER($P$7)=FALSE),1,((1+$P$7/100)^(IF(OR($P$11="",ISNUMBER($P$11)=FALSE),AL118,IF(YEAR(NOW())+$P$11&lt;AL118,YEAR(NOW())+$P$11,AL118))-YEAR(NOW()))))*IF(OR($P$9="",ISNUMBER($P$9)=FALSE),1,((1+$P$9/100)^(IF(OR($P$11="",ISNUMBER($P$11)=FALSE),AL118,IF(YEAR(NOW())+$P$11&lt;AL118,YEAR(NOW())+$P$11,AL118))-YEAR(NOW())))))</f>
        <v>0</v>
      </c>
      <c r="AU118" s="251">
        <f ca="1">IF(R118=0,0,R118*AV118/100/IF(OR($P$7="",ISNUMBER($P$7)=FALSE),1,((1+$P$7/100)^(IF(OR($P$11="",ISNUMBER($P$11)=FALSE),IF(AN118="",YEAR(NOW())+5,AN118),IF(YEAR(NOW())+$P$11+10&lt;IF(AN118="",YEAR(NOW())+5,AN118),YEAR(NOW())+$P$11+10,IF(AN118="",YEAR(NOW())+5,AN118)))-YEAR(NOW()))))*IF(OR($P$9="",ISNUMBER($P$9)=FALSE),1,((1+$P$9/100)^(IF(OR($P$11="",ISNUMBER($P$11)=FALSE),IF(AN118="",YEAR(NOW())+5,AN118),IF(YEAR(NOW())+$P$11+10&lt;IF(AN118="",YEAR(NOW())+5,AN118),YEAR(NOW())+$P$11+10,IF(AN118="",YEAR(NOW())+5,AN118)))-YEAR(NOW())))))</f>
        <v>23875</v>
      </c>
      <c r="AV118" s="78">
        <v>100</v>
      </c>
    </row>
    <row r="119" spans="1:48" x14ac:dyDescent="0.15">
      <c r="A119" s="112">
        <v>100</v>
      </c>
      <c r="B119" s="112" t="s">
        <v>1660</v>
      </c>
      <c r="C119" s="113" t="s">
        <v>1361</v>
      </c>
      <c r="D119" s="112" t="s">
        <v>258</v>
      </c>
      <c r="E119" s="119">
        <v>195891</v>
      </c>
      <c r="F119" s="112" t="s">
        <v>966</v>
      </c>
      <c r="G119" s="112" t="s">
        <v>1391</v>
      </c>
      <c r="H119" s="112" t="s">
        <v>1391</v>
      </c>
      <c r="I119" s="116">
        <v>1</v>
      </c>
      <c r="J119" s="288">
        <v>0</v>
      </c>
      <c r="K119" s="288">
        <v>0</v>
      </c>
      <c r="L119" s="288"/>
      <c r="M119" s="288">
        <v>0</v>
      </c>
      <c r="N119" s="288">
        <v>30800</v>
      </c>
      <c r="O119" s="288">
        <v>30800</v>
      </c>
      <c r="P119" s="288">
        <f t="shared" ca="1" si="3"/>
        <v>30800</v>
      </c>
      <c r="Q119" s="289">
        <v>0</v>
      </c>
      <c r="R119" s="289">
        <v>23875</v>
      </c>
      <c r="S119" s="289">
        <v>23875</v>
      </c>
      <c r="T119" s="290">
        <f t="shared" ca="1" si="4"/>
        <v>23875</v>
      </c>
      <c r="U119" s="109"/>
      <c r="V119" s="109" t="s">
        <v>1366</v>
      </c>
      <c r="W119" s="109" t="s">
        <v>1369</v>
      </c>
      <c r="X119" s="108" t="s">
        <v>1367</v>
      </c>
      <c r="Y119" s="108" t="s">
        <v>1063</v>
      </c>
      <c r="Z119" s="287"/>
      <c r="AA119" s="107" t="str">
        <f t="shared" ca="1" si="5"/>
        <v>Complete</v>
      </c>
      <c r="AB119" s="108"/>
      <c r="AC119" s="108" t="s">
        <v>1669</v>
      </c>
      <c r="AD119" s="108">
        <v>1997</v>
      </c>
      <c r="AE119" s="110">
        <v>996</v>
      </c>
      <c r="AF119" s="110">
        <v>996</v>
      </c>
      <c r="AG119" s="108" t="s">
        <v>1665</v>
      </c>
      <c r="AH119" s="110"/>
      <c r="AI119" s="109" t="s">
        <v>991</v>
      </c>
      <c r="AJ119" s="109"/>
      <c r="AK119" s="78" t="s">
        <v>990</v>
      </c>
      <c r="AN119" s="78">
        <v>2027</v>
      </c>
      <c r="AO119" s="251">
        <f ca="1">IF(J119=0,0,J119*AV119/100/IF(OR($P$7="",ISNUMBER($P$7)=FALSE),1,((1+$P$7/100)^(IF(OR($P$11="",ISNUMBER($P$11)=FALSE),AL119,IF(YEAR(NOW())+$P$11&lt;AL119,YEAR(NOW())+$P$11,AL119))-YEAR(NOW()))))*IF(OR($P$9="",ISNUMBER($P$9)=FALSE),1,((1+$P$9/100)^(IF(OR($P$11="",ISNUMBER($P$11)=FALSE),AL119,IF(YEAR(NOW())+$P$11&lt;AL119,YEAR(NOW())+$P$11,AL119))-YEAR(NOW())))))</f>
        <v>0</v>
      </c>
      <c r="AP119" s="251">
        <f ca="1">IF(K119=0,0,K119*AV119/100/IF(OR($P$7="",ISNUMBER($P$7)=FALSE),1,((1+$P$7/100)^(IF(OR($P$11="",ISNUMBER($P$11)=FALSE),AM119,IF(YEAR(NOW())+$P$11+1&lt;AM119,YEAR(NOW())+$P$11+1,AM119))-YEAR(NOW()))))*IF(OR($P$9="",ISNUMBER($P$9)=FALSE),1,((1+$P$9/100)^(IF(OR($P$11="",ISNUMBER($P$11)=FALSE),AM119,IF(YEAR(NOW())+$P$11+1&lt;AM119,YEAR(NOW())+$P$11+1,AM119))-YEAR(NOW())))))</f>
        <v>0</v>
      </c>
      <c r="AQ119" s="251"/>
      <c r="AR119" s="251">
        <f ca="1">IF(M119="$0 (pad)",0,IF(M119=0,0,M119*AV119/100/IF(OR($P$7="",ISNUMBER($P$7)=FALSE),1,((1+$P$7/100)^(IF(OR($P$11="",ISNUMBER($P$11)=FALSE),AN119,IF(YEAR(NOW())+$P$11+10&lt;AN119,YEAR(NOW())+$P$11+10,AN119))-YEAR(NOW()))))*IF(OR($P$9="",ISNUMBER($P$9)=FALSE),1,((1+$P$9/100)^(IF(OR($P$11="",ISNUMBER($P$11)=FALSE),AN119,IF(YEAR(NOW())+$P$11+10&lt;AN119,YEAR(NOW())+$P$11+10,AN119))-YEAR(NOW()))))))</f>
        <v>0</v>
      </c>
      <c r="AS119" s="251">
        <f ca="1">IF(N119="$0 (pad)",0,IF(N119=0,0,N119*AV119/100/IF(OR($P$7="",ISNUMBER($P$7)=FALSE),1,((1+$P$7/100)^(IF(OR($P$11="",ISNUMBER($P$11)=FALSE),AN119,IF(YEAR(NOW())+$P$11+10&lt;AN119,YEAR(NOW())+$P$11+10,AN119))-YEAR(NOW()))))*IF(OR($P$9="",ISNUMBER($P$9)=FALSE),1,((1+$P$9/100)^(IF(OR($P$11="",ISNUMBER($P$11)=FALSE),AN119,IF(YEAR(NOW())+$P$11+10&lt;AN119,YEAR(NOW())+$P$11+10,AN119))-YEAR(NOW()))))))</f>
        <v>30800</v>
      </c>
      <c r="AT119" s="251">
        <f ca="1">IF(Q119=0,0,Q119*AV119/100/IF(OR($P$7="",ISNUMBER($P$7)=FALSE),1,((1+$P$7/100)^(IF(OR($P$11="",ISNUMBER($P$11)=FALSE),AL119,IF(YEAR(NOW())+$P$11&lt;AL119,YEAR(NOW())+$P$11,AL119))-YEAR(NOW()))))*IF(OR($P$9="",ISNUMBER($P$9)=FALSE),1,((1+$P$9/100)^(IF(OR($P$11="",ISNUMBER($P$11)=FALSE),AL119,IF(YEAR(NOW())+$P$11&lt;AL119,YEAR(NOW())+$P$11,AL119))-YEAR(NOW())))))</f>
        <v>0</v>
      </c>
      <c r="AU119" s="251">
        <f ca="1">IF(R119=0,0,R119*AV119/100/IF(OR($P$7="",ISNUMBER($P$7)=FALSE),1,((1+$P$7/100)^(IF(OR($P$11="",ISNUMBER($P$11)=FALSE),IF(AN119="",YEAR(NOW())+5,AN119),IF(YEAR(NOW())+$P$11+10&lt;IF(AN119="",YEAR(NOW())+5,AN119),YEAR(NOW())+$P$11+10,IF(AN119="",YEAR(NOW())+5,AN119)))-YEAR(NOW()))))*IF(OR($P$9="",ISNUMBER($P$9)=FALSE),1,((1+$P$9/100)^(IF(OR($P$11="",ISNUMBER($P$11)=FALSE),IF(AN119="",YEAR(NOW())+5,AN119),IF(YEAR(NOW())+$P$11+10&lt;IF(AN119="",YEAR(NOW())+5,AN119),YEAR(NOW())+$P$11+10,IF(AN119="",YEAR(NOW())+5,AN119)))-YEAR(NOW())))))</f>
        <v>23875</v>
      </c>
      <c r="AV119" s="78">
        <v>100</v>
      </c>
    </row>
    <row r="120" spans="1:48" x14ac:dyDescent="0.15">
      <c r="A120" s="112">
        <v>101</v>
      </c>
      <c r="B120" s="112" t="s">
        <v>1660</v>
      </c>
      <c r="C120" s="113" t="s">
        <v>1361</v>
      </c>
      <c r="D120" s="112" t="s">
        <v>259</v>
      </c>
      <c r="E120" s="119">
        <v>188734</v>
      </c>
      <c r="F120" s="112" t="s">
        <v>966</v>
      </c>
      <c r="G120" s="112" t="s">
        <v>1391</v>
      </c>
      <c r="H120" s="112" t="s">
        <v>1391</v>
      </c>
      <c r="I120" s="116">
        <v>1</v>
      </c>
      <c r="J120" s="288">
        <v>0</v>
      </c>
      <c r="K120" s="288">
        <v>0</v>
      </c>
      <c r="L120" s="288"/>
      <c r="M120" s="288">
        <v>0</v>
      </c>
      <c r="N120" s="288">
        <v>30800</v>
      </c>
      <c r="O120" s="288">
        <v>30800</v>
      </c>
      <c r="P120" s="288">
        <f t="shared" ca="1" si="3"/>
        <v>30800</v>
      </c>
      <c r="Q120" s="289">
        <v>0</v>
      </c>
      <c r="R120" s="289">
        <v>23875</v>
      </c>
      <c r="S120" s="289">
        <v>23875</v>
      </c>
      <c r="T120" s="290">
        <f t="shared" ca="1" si="4"/>
        <v>23875</v>
      </c>
      <c r="U120" s="109"/>
      <c r="V120" s="109" t="s">
        <v>1366</v>
      </c>
      <c r="W120" s="109" t="s">
        <v>1369</v>
      </c>
      <c r="X120" s="108" t="s">
        <v>1367</v>
      </c>
      <c r="Y120" s="108" t="s">
        <v>1061</v>
      </c>
      <c r="Z120" s="287"/>
      <c r="AA120" s="107" t="str">
        <f t="shared" ca="1" si="5"/>
        <v>Complete</v>
      </c>
      <c r="AB120" s="108"/>
      <c r="AC120" s="108" t="s">
        <v>1669</v>
      </c>
      <c r="AD120" s="108">
        <v>1996</v>
      </c>
      <c r="AE120" s="110">
        <v>957</v>
      </c>
      <c r="AF120" s="110">
        <v>957</v>
      </c>
      <c r="AG120" s="108" t="s">
        <v>1665</v>
      </c>
      <c r="AH120" s="110"/>
      <c r="AI120" s="109" t="s">
        <v>991</v>
      </c>
      <c r="AJ120" s="109"/>
      <c r="AK120" s="78" t="s">
        <v>990</v>
      </c>
      <c r="AN120" s="78">
        <v>2027</v>
      </c>
      <c r="AO120" s="251">
        <f ca="1">IF(J120=0,0,J120*AV120/100/IF(OR($P$7="",ISNUMBER($P$7)=FALSE),1,((1+$P$7/100)^(IF(OR($P$11="",ISNUMBER($P$11)=FALSE),AL120,IF(YEAR(NOW())+$P$11&lt;AL120,YEAR(NOW())+$P$11,AL120))-YEAR(NOW()))))*IF(OR($P$9="",ISNUMBER($P$9)=FALSE),1,((1+$P$9/100)^(IF(OR($P$11="",ISNUMBER($P$11)=FALSE),AL120,IF(YEAR(NOW())+$P$11&lt;AL120,YEAR(NOW())+$P$11,AL120))-YEAR(NOW())))))</f>
        <v>0</v>
      </c>
      <c r="AP120" s="251">
        <f ca="1">IF(K120=0,0,K120*AV120/100/IF(OR($P$7="",ISNUMBER($P$7)=FALSE),1,((1+$P$7/100)^(IF(OR($P$11="",ISNUMBER($P$11)=FALSE),AM120,IF(YEAR(NOW())+$P$11+1&lt;AM120,YEAR(NOW())+$P$11+1,AM120))-YEAR(NOW()))))*IF(OR($P$9="",ISNUMBER($P$9)=FALSE),1,((1+$P$9/100)^(IF(OR($P$11="",ISNUMBER($P$11)=FALSE),AM120,IF(YEAR(NOW())+$P$11+1&lt;AM120,YEAR(NOW())+$P$11+1,AM120))-YEAR(NOW())))))</f>
        <v>0</v>
      </c>
      <c r="AQ120" s="251"/>
      <c r="AR120" s="251">
        <f ca="1">IF(M120="$0 (pad)",0,IF(M120=0,0,M120*AV120/100/IF(OR($P$7="",ISNUMBER($P$7)=FALSE),1,((1+$P$7/100)^(IF(OR($P$11="",ISNUMBER($P$11)=FALSE),AN120,IF(YEAR(NOW())+$P$11+10&lt;AN120,YEAR(NOW())+$P$11+10,AN120))-YEAR(NOW()))))*IF(OR($P$9="",ISNUMBER($P$9)=FALSE),1,((1+$P$9/100)^(IF(OR($P$11="",ISNUMBER($P$11)=FALSE),AN120,IF(YEAR(NOW())+$P$11+10&lt;AN120,YEAR(NOW())+$P$11+10,AN120))-YEAR(NOW()))))))</f>
        <v>0</v>
      </c>
      <c r="AS120" s="251">
        <f ca="1">IF(N120="$0 (pad)",0,IF(N120=0,0,N120*AV120/100/IF(OR($P$7="",ISNUMBER($P$7)=FALSE),1,((1+$P$7/100)^(IF(OR($P$11="",ISNUMBER($P$11)=FALSE),AN120,IF(YEAR(NOW())+$P$11+10&lt;AN120,YEAR(NOW())+$P$11+10,AN120))-YEAR(NOW()))))*IF(OR($P$9="",ISNUMBER($P$9)=FALSE),1,((1+$P$9/100)^(IF(OR($P$11="",ISNUMBER($P$11)=FALSE),AN120,IF(YEAR(NOW())+$P$11+10&lt;AN120,YEAR(NOW())+$P$11+10,AN120))-YEAR(NOW()))))))</f>
        <v>30800</v>
      </c>
      <c r="AT120" s="251">
        <f ca="1">IF(Q120=0,0,Q120*AV120/100/IF(OR($P$7="",ISNUMBER($P$7)=FALSE),1,((1+$P$7/100)^(IF(OR($P$11="",ISNUMBER($P$11)=FALSE),AL120,IF(YEAR(NOW())+$P$11&lt;AL120,YEAR(NOW())+$P$11,AL120))-YEAR(NOW()))))*IF(OR($P$9="",ISNUMBER($P$9)=FALSE),1,((1+$P$9/100)^(IF(OR($P$11="",ISNUMBER($P$11)=FALSE),AL120,IF(YEAR(NOW())+$P$11&lt;AL120,YEAR(NOW())+$P$11,AL120))-YEAR(NOW())))))</f>
        <v>0</v>
      </c>
      <c r="AU120" s="251">
        <f ca="1">IF(R120=0,0,R120*AV120/100/IF(OR($P$7="",ISNUMBER($P$7)=FALSE),1,((1+$P$7/100)^(IF(OR($P$11="",ISNUMBER($P$11)=FALSE),IF(AN120="",YEAR(NOW())+5,AN120),IF(YEAR(NOW())+$P$11+10&lt;IF(AN120="",YEAR(NOW())+5,AN120),YEAR(NOW())+$P$11+10,IF(AN120="",YEAR(NOW())+5,AN120)))-YEAR(NOW()))))*IF(OR($P$9="",ISNUMBER($P$9)=FALSE),1,((1+$P$9/100)^(IF(OR($P$11="",ISNUMBER($P$11)=FALSE),IF(AN120="",YEAR(NOW())+5,AN120),IF(YEAR(NOW())+$P$11+10&lt;IF(AN120="",YEAR(NOW())+5,AN120),YEAR(NOW())+$P$11+10,IF(AN120="",YEAR(NOW())+5,AN120)))-YEAR(NOW())))))</f>
        <v>23875</v>
      </c>
      <c r="AV120" s="78">
        <v>100</v>
      </c>
    </row>
    <row r="121" spans="1:48" x14ac:dyDescent="0.15">
      <c r="A121" s="112">
        <v>102</v>
      </c>
      <c r="B121" s="112" t="s">
        <v>1660</v>
      </c>
      <c r="C121" s="113" t="s">
        <v>1361</v>
      </c>
      <c r="D121" s="112" t="s">
        <v>260</v>
      </c>
      <c r="E121" s="119">
        <v>421967</v>
      </c>
      <c r="F121" s="112" t="s">
        <v>966</v>
      </c>
      <c r="G121" s="112" t="s">
        <v>1661</v>
      </c>
      <c r="H121" s="112" t="s">
        <v>1661</v>
      </c>
      <c r="I121" s="116">
        <v>1</v>
      </c>
      <c r="J121" s="288">
        <v>35200</v>
      </c>
      <c r="K121" s="288">
        <v>5500</v>
      </c>
      <c r="L121" s="288"/>
      <c r="M121" s="288" t="s">
        <v>989</v>
      </c>
      <c r="N121" s="288" t="s">
        <v>989</v>
      </c>
      <c r="O121" s="288">
        <v>40700</v>
      </c>
      <c r="P121" s="288">
        <f t="shared" ca="1" si="3"/>
        <v>40700</v>
      </c>
      <c r="Q121" s="289">
        <v>43314</v>
      </c>
      <c r="R121" s="289">
        <v>2387.5</v>
      </c>
      <c r="S121" s="289">
        <v>45701.5</v>
      </c>
      <c r="T121" s="290">
        <f t="shared" ca="1" si="4"/>
        <v>45701.5</v>
      </c>
      <c r="U121" s="109"/>
      <c r="V121" s="109" t="s">
        <v>1366</v>
      </c>
      <c r="W121" s="109" t="s">
        <v>1369</v>
      </c>
      <c r="X121" s="108" t="s">
        <v>1367</v>
      </c>
      <c r="Y121" s="108" t="s">
        <v>1064</v>
      </c>
      <c r="Z121" s="287">
        <v>43465</v>
      </c>
      <c r="AA121" s="107">
        <f t="shared" ca="1" si="5"/>
        <v>47848</v>
      </c>
      <c r="AB121" s="108" t="s">
        <v>1670</v>
      </c>
      <c r="AC121" s="108" t="s">
        <v>1669</v>
      </c>
      <c r="AD121" s="108">
        <v>2010</v>
      </c>
      <c r="AE121" s="110">
        <v>1486</v>
      </c>
      <c r="AF121" s="110">
        <v>711.66</v>
      </c>
      <c r="AG121" s="108" t="s">
        <v>1666</v>
      </c>
      <c r="AH121" s="110"/>
      <c r="AI121" s="109" t="s">
        <v>991</v>
      </c>
      <c r="AJ121" s="109"/>
      <c r="AK121" s="80">
        <v>47848</v>
      </c>
      <c r="AL121" s="78">
        <v>2030</v>
      </c>
      <c r="AM121" s="78">
        <v>2031</v>
      </c>
      <c r="AN121" s="78">
        <v>2052</v>
      </c>
      <c r="AO121" s="251">
        <f ca="1">IF(J121=0,0,J121*AV121/100/IF(OR($P$7="",ISNUMBER($P$7)=FALSE),1,((1+$P$7/100)^(IF(OR($P$11="",ISNUMBER($P$11)=FALSE),AL121,IF(YEAR(NOW())+$P$11&lt;AL121,YEAR(NOW())+$P$11,AL121))-YEAR(NOW()))))*IF(OR($P$9="",ISNUMBER($P$9)=FALSE),1,((1+$P$9/100)^(IF(OR($P$11="",ISNUMBER($P$11)=FALSE),AL121,IF(YEAR(NOW())+$P$11&lt;AL121,YEAR(NOW())+$P$11,AL121))-YEAR(NOW())))))</f>
        <v>35200</v>
      </c>
      <c r="AP121" s="251">
        <f ca="1">IF(K121=0,0,K121*AV121/100/IF(OR($P$7="",ISNUMBER($P$7)=FALSE),1,((1+$P$7/100)^(IF(OR($P$11="",ISNUMBER($P$11)=FALSE),AM121,IF(YEAR(NOW())+$P$11+1&lt;AM121,YEAR(NOW())+$P$11+1,AM121))-YEAR(NOW()))))*IF(OR($P$9="",ISNUMBER($P$9)=FALSE),1,((1+$P$9/100)^(IF(OR($P$11="",ISNUMBER($P$11)=FALSE),AM121,IF(YEAR(NOW())+$P$11+1&lt;AM121,YEAR(NOW())+$P$11+1,AM121))-YEAR(NOW())))))</f>
        <v>5500</v>
      </c>
      <c r="AQ121" s="251"/>
      <c r="AR121" s="251">
        <f ca="1">IF(M121="$0 (pad)",0,IF(M121=0,0,M121*AV121/100/IF(OR($P$7="",ISNUMBER($P$7)=FALSE),1,((1+$P$7/100)^(IF(OR($P$11="",ISNUMBER($P$11)=FALSE),AN121,IF(YEAR(NOW())+$P$11+10&lt;AN121,YEAR(NOW())+$P$11+10,AN121))-YEAR(NOW()))))*IF(OR($P$9="",ISNUMBER($P$9)=FALSE),1,((1+$P$9/100)^(IF(OR($P$11="",ISNUMBER($P$11)=FALSE),AN121,IF(YEAR(NOW())+$P$11+10&lt;AN121,YEAR(NOW())+$P$11+10,AN121))-YEAR(NOW()))))))</f>
        <v>0</v>
      </c>
      <c r="AS121" s="251">
        <f ca="1">IF(N121="$0 (pad)",0,IF(N121=0,0,N121*AV121/100/IF(OR($P$7="",ISNUMBER($P$7)=FALSE),1,((1+$P$7/100)^(IF(OR($P$11="",ISNUMBER($P$11)=FALSE),AN121,IF(YEAR(NOW())+$P$11+10&lt;AN121,YEAR(NOW())+$P$11+10,AN121))-YEAR(NOW()))))*IF(OR($P$9="",ISNUMBER($P$9)=FALSE),1,((1+$P$9/100)^(IF(OR($P$11="",ISNUMBER($P$11)=FALSE),AN121,IF(YEAR(NOW())+$P$11+10&lt;AN121,YEAR(NOW())+$P$11+10,AN121))-YEAR(NOW()))))))</f>
        <v>0</v>
      </c>
      <c r="AT121" s="251">
        <f ca="1">IF(Q121=0,0,Q121*AV121/100/IF(OR($P$7="",ISNUMBER($P$7)=FALSE),1,((1+$P$7/100)^(IF(OR($P$11="",ISNUMBER($P$11)=FALSE),AL121,IF(YEAR(NOW())+$P$11&lt;AL121,YEAR(NOW())+$P$11,AL121))-YEAR(NOW()))))*IF(OR($P$9="",ISNUMBER($P$9)=FALSE),1,((1+$P$9/100)^(IF(OR($P$11="",ISNUMBER($P$11)=FALSE),AL121,IF(YEAR(NOW())+$P$11&lt;AL121,YEAR(NOW())+$P$11,AL121))-YEAR(NOW())))))</f>
        <v>43314</v>
      </c>
      <c r="AU121" s="251">
        <f ca="1">IF(R121=0,0,R121*AV121/100/IF(OR($P$7="",ISNUMBER($P$7)=FALSE),1,((1+$P$7/100)^(IF(OR($P$11="",ISNUMBER($P$11)=FALSE),IF(AN121="",YEAR(NOW())+5,AN121),IF(YEAR(NOW())+$P$11+10&lt;IF(AN121="",YEAR(NOW())+5,AN121),YEAR(NOW())+$P$11+10,IF(AN121="",YEAR(NOW())+5,AN121)))-YEAR(NOW()))))*IF(OR($P$9="",ISNUMBER($P$9)=FALSE),1,((1+$P$9/100)^(IF(OR($P$11="",ISNUMBER($P$11)=FALSE),IF(AN121="",YEAR(NOW())+5,AN121),IF(YEAR(NOW())+$P$11+10&lt;IF(AN121="",YEAR(NOW())+5,AN121),YEAR(NOW())+$P$11+10,IF(AN121="",YEAR(NOW())+5,AN121)))-YEAR(NOW())))))</f>
        <v>2387.5</v>
      </c>
      <c r="AV121" s="78">
        <v>100</v>
      </c>
    </row>
    <row r="122" spans="1:48" x14ac:dyDescent="0.15">
      <c r="A122" s="112">
        <v>103</v>
      </c>
      <c r="B122" s="112" t="s">
        <v>1660</v>
      </c>
      <c r="C122" s="113" t="s">
        <v>1361</v>
      </c>
      <c r="D122" s="112" t="s">
        <v>261</v>
      </c>
      <c r="E122" s="119">
        <v>441036</v>
      </c>
      <c r="F122" s="112" t="s">
        <v>966</v>
      </c>
      <c r="G122" s="112" t="s">
        <v>1661</v>
      </c>
      <c r="H122" s="112" t="s">
        <v>1661</v>
      </c>
      <c r="I122" s="116">
        <v>1</v>
      </c>
      <c r="J122" s="288">
        <v>36400</v>
      </c>
      <c r="K122" s="288">
        <v>5500</v>
      </c>
      <c r="L122" s="288"/>
      <c r="M122" s="288" t="s">
        <v>989</v>
      </c>
      <c r="N122" s="288" t="s">
        <v>989</v>
      </c>
      <c r="O122" s="288">
        <v>41900</v>
      </c>
      <c r="P122" s="288">
        <f t="shared" ca="1" si="3"/>
        <v>41900</v>
      </c>
      <c r="Q122" s="289">
        <v>43314</v>
      </c>
      <c r="R122" s="289">
        <v>2387.5</v>
      </c>
      <c r="S122" s="289">
        <v>45701.5</v>
      </c>
      <c r="T122" s="290">
        <f t="shared" ca="1" si="4"/>
        <v>45701.5</v>
      </c>
      <c r="U122" s="109"/>
      <c r="V122" s="109" t="s">
        <v>1366</v>
      </c>
      <c r="W122" s="109" t="s">
        <v>1369</v>
      </c>
      <c r="X122" s="108" t="s">
        <v>1367</v>
      </c>
      <c r="Y122" s="108" t="s">
        <v>1064</v>
      </c>
      <c r="Z122" s="287">
        <v>45169</v>
      </c>
      <c r="AA122" s="107">
        <f t="shared" ca="1" si="5"/>
        <v>49552</v>
      </c>
      <c r="AB122" s="108" t="s">
        <v>1670</v>
      </c>
      <c r="AC122" s="108" t="s">
        <v>1669</v>
      </c>
      <c r="AD122" s="108">
        <v>2012</v>
      </c>
      <c r="AE122" s="110">
        <v>1505</v>
      </c>
      <c r="AF122" s="110">
        <v>715.45</v>
      </c>
      <c r="AG122" s="108" t="s">
        <v>1666</v>
      </c>
      <c r="AH122" s="110"/>
      <c r="AI122" s="109" t="s">
        <v>991</v>
      </c>
      <c r="AJ122" s="109"/>
      <c r="AK122" s="80">
        <v>49552</v>
      </c>
      <c r="AL122" s="78">
        <v>2035</v>
      </c>
      <c r="AM122" s="78">
        <v>2036</v>
      </c>
      <c r="AN122" s="78">
        <v>2052</v>
      </c>
      <c r="AO122" s="251">
        <f ca="1">IF(J122=0,0,J122*AV122/100/IF(OR($P$7="",ISNUMBER($P$7)=FALSE),1,((1+$P$7/100)^(IF(OR($P$11="",ISNUMBER($P$11)=FALSE),AL122,IF(YEAR(NOW())+$P$11&lt;AL122,YEAR(NOW())+$P$11,AL122))-YEAR(NOW()))))*IF(OR($P$9="",ISNUMBER($P$9)=FALSE),1,((1+$P$9/100)^(IF(OR($P$11="",ISNUMBER($P$11)=FALSE),AL122,IF(YEAR(NOW())+$P$11&lt;AL122,YEAR(NOW())+$P$11,AL122))-YEAR(NOW())))))</f>
        <v>36400</v>
      </c>
      <c r="AP122" s="251">
        <f ca="1">IF(K122=0,0,K122*AV122/100/IF(OR($P$7="",ISNUMBER($P$7)=FALSE),1,((1+$P$7/100)^(IF(OR($P$11="",ISNUMBER($P$11)=FALSE),AM122,IF(YEAR(NOW())+$P$11+1&lt;AM122,YEAR(NOW())+$P$11+1,AM122))-YEAR(NOW()))))*IF(OR($P$9="",ISNUMBER($P$9)=FALSE),1,((1+$P$9/100)^(IF(OR($P$11="",ISNUMBER($P$11)=FALSE),AM122,IF(YEAR(NOW())+$P$11+1&lt;AM122,YEAR(NOW())+$P$11+1,AM122))-YEAR(NOW())))))</f>
        <v>5500</v>
      </c>
      <c r="AQ122" s="251"/>
      <c r="AR122" s="251">
        <f ca="1">IF(M122="$0 (pad)",0,IF(M122=0,0,M122*AV122/100/IF(OR($P$7="",ISNUMBER($P$7)=FALSE),1,((1+$P$7/100)^(IF(OR($P$11="",ISNUMBER($P$11)=FALSE),AN122,IF(YEAR(NOW())+$P$11+10&lt;AN122,YEAR(NOW())+$P$11+10,AN122))-YEAR(NOW()))))*IF(OR($P$9="",ISNUMBER($P$9)=FALSE),1,((1+$P$9/100)^(IF(OR($P$11="",ISNUMBER($P$11)=FALSE),AN122,IF(YEAR(NOW())+$P$11+10&lt;AN122,YEAR(NOW())+$P$11+10,AN122))-YEAR(NOW()))))))</f>
        <v>0</v>
      </c>
      <c r="AS122" s="251">
        <f ca="1">IF(N122="$0 (pad)",0,IF(N122=0,0,N122*AV122/100/IF(OR($P$7="",ISNUMBER($P$7)=FALSE),1,((1+$P$7/100)^(IF(OR($P$11="",ISNUMBER($P$11)=FALSE),AN122,IF(YEAR(NOW())+$P$11+10&lt;AN122,YEAR(NOW())+$P$11+10,AN122))-YEAR(NOW()))))*IF(OR($P$9="",ISNUMBER($P$9)=FALSE),1,((1+$P$9/100)^(IF(OR($P$11="",ISNUMBER($P$11)=FALSE),AN122,IF(YEAR(NOW())+$P$11+10&lt;AN122,YEAR(NOW())+$P$11+10,AN122))-YEAR(NOW()))))))</f>
        <v>0</v>
      </c>
      <c r="AT122" s="251">
        <f ca="1">IF(Q122=0,0,Q122*AV122/100/IF(OR($P$7="",ISNUMBER($P$7)=FALSE),1,((1+$P$7/100)^(IF(OR($P$11="",ISNUMBER($P$11)=FALSE),AL122,IF(YEAR(NOW())+$P$11&lt;AL122,YEAR(NOW())+$P$11,AL122))-YEAR(NOW()))))*IF(OR($P$9="",ISNUMBER($P$9)=FALSE),1,((1+$P$9/100)^(IF(OR($P$11="",ISNUMBER($P$11)=FALSE),AL122,IF(YEAR(NOW())+$P$11&lt;AL122,YEAR(NOW())+$P$11,AL122))-YEAR(NOW())))))</f>
        <v>43314</v>
      </c>
      <c r="AU122" s="251">
        <f ca="1">IF(R122=0,0,R122*AV122/100/IF(OR($P$7="",ISNUMBER($P$7)=FALSE),1,((1+$P$7/100)^(IF(OR($P$11="",ISNUMBER($P$11)=FALSE),IF(AN122="",YEAR(NOW())+5,AN122),IF(YEAR(NOW())+$P$11+10&lt;IF(AN122="",YEAR(NOW())+5,AN122),YEAR(NOW())+$P$11+10,IF(AN122="",YEAR(NOW())+5,AN122)))-YEAR(NOW()))))*IF(OR($P$9="",ISNUMBER($P$9)=FALSE),1,((1+$P$9/100)^(IF(OR($P$11="",ISNUMBER($P$11)=FALSE),IF(AN122="",YEAR(NOW())+5,AN122),IF(YEAR(NOW())+$P$11+10&lt;IF(AN122="",YEAR(NOW())+5,AN122),YEAR(NOW())+$P$11+10,IF(AN122="",YEAR(NOW())+5,AN122)))-YEAR(NOW())))))</f>
        <v>2387.5</v>
      </c>
      <c r="AV122" s="78">
        <v>100</v>
      </c>
    </row>
    <row r="123" spans="1:48" x14ac:dyDescent="0.15">
      <c r="A123" s="112">
        <v>104</v>
      </c>
      <c r="B123" s="112" t="s">
        <v>1660</v>
      </c>
      <c r="C123" s="113" t="s">
        <v>1361</v>
      </c>
      <c r="D123" s="112" t="s">
        <v>262</v>
      </c>
      <c r="E123" s="119">
        <v>441021</v>
      </c>
      <c r="F123" s="112" t="s">
        <v>966</v>
      </c>
      <c r="G123" s="112" t="s">
        <v>1661</v>
      </c>
      <c r="H123" s="112" t="s">
        <v>1661</v>
      </c>
      <c r="I123" s="116">
        <v>1</v>
      </c>
      <c r="J123" s="288">
        <v>37900</v>
      </c>
      <c r="K123" s="288">
        <v>5500</v>
      </c>
      <c r="L123" s="288"/>
      <c r="M123" s="288" t="s">
        <v>989</v>
      </c>
      <c r="N123" s="288" t="s">
        <v>989</v>
      </c>
      <c r="O123" s="288">
        <v>43400</v>
      </c>
      <c r="P123" s="288">
        <f t="shared" ca="1" si="3"/>
        <v>43400</v>
      </c>
      <c r="Q123" s="289">
        <v>43314</v>
      </c>
      <c r="R123" s="289">
        <v>2387.5</v>
      </c>
      <c r="S123" s="289">
        <v>45701.5</v>
      </c>
      <c r="T123" s="290">
        <f t="shared" ca="1" si="4"/>
        <v>45701.5</v>
      </c>
      <c r="U123" s="109"/>
      <c r="V123" s="109" t="s">
        <v>1366</v>
      </c>
      <c r="W123" s="109" t="s">
        <v>1369</v>
      </c>
      <c r="X123" s="108" t="s">
        <v>1367</v>
      </c>
      <c r="Y123" s="108" t="s">
        <v>1064</v>
      </c>
      <c r="Z123" s="287">
        <v>45169</v>
      </c>
      <c r="AA123" s="107">
        <f t="shared" ca="1" si="5"/>
        <v>49552</v>
      </c>
      <c r="AB123" s="108" t="s">
        <v>1670</v>
      </c>
      <c r="AC123" s="108" t="s">
        <v>1669</v>
      </c>
      <c r="AD123" s="108">
        <v>2012</v>
      </c>
      <c r="AE123" s="110">
        <v>1559</v>
      </c>
      <c r="AF123" s="110">
        <v>716.56</v>
      </c>
      <c r="AG123" s="108" t="s">
        <v>1666</v>
      </c>
      <c r="AH123" s="110"/>
      <c r="AI123" s="109" t="s">
        <v>991</v>
      </c>
      <c r="AJ123" s="109"/>
      <c r="AK123" s="80">
        <v>49552</v>
      </c>
      <c r="AL123" s="78">
        <v>2035</v>
      </c>
      <c r="AM123" s="78">
        <v>2036</v>
      </c>
      <c r="AN123" s="78">
        <v>2052</v>
      </c>
      <c r="AO123" s="251">
        <f ca="1">IF(J123=0,0,J123*AV123/100/IF(OR($P$7="",ISNUMBER($P$7)=FALSE),1,((1+$P$7/100)^(IF(OR($P$11="",ISNUMBER($P$11)=FALSE),AL123,IF(YEAR(NOW())+$P$11&lt;AL123,YEAR(NOW())+$P$11,AL123))-YEAR(NOW()))))*IF(OR($P$9="",ISNUMBER($P$9)=FALSE),1,((1+$P$9/100)^(IF(OR($P$11="",ISNUMBER($P$11)=FALSE),AL123,IF(YEAR(NOW())+$P$11&lt;AL123,YEAR(NOW())+$P$11,AL123))-YEAR(NOW())))))</f>
        <v>37900</v>
      </c>
      <c r="AP123" s="251">
        <f ca="1">IF(K123=0,0,K123*AV123/100/IF(OR($P$7="",ISNUMBER($P$7)=FALSE),1,((1+$P$7/100)^(IF(OR($P$11="",ISNUMBER($P$11)=FALSE),AM123,IF(YEAR(NOW())+$P$11+1&lt;AM123,YEAR(NOW())+$P$11+1,AM123))-YEAR(NOW()))))*IF(OR($P$9="",ISNUMBER($P$9)=FALSE),1,((1+$P$9/100)^(IF(OR($P$11="",ISNUMBER($P$11)=FALSE),AM123,IF(YEAR(NOW())+$P$11+1&lt;AM123,YEAR(NOW())+$P$11+1,AM123))-YEAR(NOW())))))</f>
        <v>5500</v>
      </c>
      <c r="AQ123" s="251"/>
      <c r="AR123" s="251">
        <f ca="1">IF(M123="$0 (pad)",0,IF(M123=0,0,M123*AV123/100/IF(OR($P$7="",ISNUMBER($P$7)=FALSE),1,((1+$P$7/100)^(IF(OR($P$11="",ISNUMBER($P$11)=FALSE),AN123,IF(YEAR(NOW())+$P$11+10&lt;AN123,YEAR(NOW())+$P$11+10,AN123))-YEAR(NOW()))))*IF(OR($P$9="",ISNUMBER($P$9)=FALSE),1,((1+$P$9/100)^(IF(OR($P$11="",ISNUMBER($P$11)=FALSE),AN123,IF(YEAR(NOW())+$P$11+10&lt;AN123,YEAR(NOW())+$P$11+10,AN123))-YEAR(NOW()))))))</f>
        <v>0</v>
      </c>
      <c r="AS123" s="251">
        <f ca="1">IF(N123="$0 (pad)",0,IF(N123=0,0,N123*AV123/100/IF(OR($P$7="",ISNUMBER($P$7)=FALSE),1,((1+$P$7/100)^(IF(OR($P$11="",ISNUMBER($P$11)=FALSE),AN123,IF(YEAR(NOW())+$P$11+10&lt;AN123,YEAR(NOW())+$P$11+10,AN123))-YEAR(NOW()))))*IF(OR($P$9="",ISNUMBER($P$9)=FALSE),1,((1+$P$9/100)^(IF(OR($P$11="",ISNUMBER($P$11)=FALSE),AN123,IF(YEAR(NOW())+$P$11+10&lt;AN123,YEAR(NOW())+$P$11+10,AN123))-YEAR(NOW()))))))</f>
        <v>0</v>
      </c>
      <c r="AT123" s="251">
        <f ca="1">IF(Q123=0,0,Q123*AV123/100/IF(OR($P$7="",ISNUMBER($P$7)=FALSE),1,((1+$P$7/100)^(IF(OR($P$11="",ISNUMBER($P$11)=FALSE),AL123,IF(YEAR(NOW())+$P$11&lt;AL123,YEAR(NOW())+$P$11,AL123))-YEAR(NOW()))))*IF(OR($P$9="",ISNUMBER($P$9)=FALSE),1,((1+$P$9/100)^(IF(OR($P$11="",ISNUMBER($P$11)=FALSE),AL123,IF(YEAR(NOW())+$P$11&lt;AL123,YEAR(NOW())+$P$11,AL123))-YEAR(NOW())))))</f>
        <v>43314</v>
      </c>
      <c r="AU123" s="251">
        <f ca="1">IF(R123=0,0,R123*AV123/100/IF(OR($P$7="",ISNUMBER($P$7)=FALSE),1,((1+$P$7/100)^(IF(OR($P$11="",ISNUMBER($P$11)=FALSE),IF(AN123="",YEAR(NOW())+5,AN123),IF(YEAR(NOW())+$P$11+10&lt;IF(AN123="",YEAR(NOW())+5,AN123),YEAR(NOW())+$P$11+10,IF(AN123="",YEAR(NOW())+5,AN123)))-YEAR(NOW()))))*IF(OR($P$9="",ISNUMBER($P$9)=FALSE),1,((1+$P$9/100)^(IF(OR($P$11="",ISNUMBER($P$11)=FALSE),IF(AN123="",YEAR(NOW())+5,AN123),IF(YEAR(NOW())+$P$11+10&lt;IF(AN123="",YEAR(NOW())+5,AN123),YEAR(NOW())+$P$11+10,IF(AN123="",YEAR(NOW())+5,AN123)))-YEAR(NOW())))))</f>
        <v>2387.5</v>
      </c>
      <c r="AV123" s="78">
        <v>100</v>
      </c>
    </row>
    <row r="124" spans="1:48" x14ac:dyDescent="0.15">
      <c r="A124" s="112">
        <v>105</v>
      </c>
      <c r="B124" s="112" t="s">
        <v>1660</v>
      </c>
      <c r="C124" s="113" t="s">
        <v>1361</v>
      </c>
      <c r="D124" s="112" t="s">
        <v>263</v>
      </c>
      <c r="E124" s="119">
        <v>481607</v>
      </c>
      <c r="F124" s="112" t="s">
        <v>966</v>
      </c>
      <c r="G124" s="112" t="s">
        <v>1662</v>
      </c>
      <c r="H124" s="112" t="s">
        <v>1662</v>
      </c>
      <c r="I124" s="116">
        <v>1</v>
      </c>
      <c r="J124" s="288">
        <v>42200</v>
      </c>
      <c r="K124" s="288">
        <v>5500</v>
      </c>
      <c r="L124" s="288"/>
      <c r="M124" s="288" t="s">
        <v>989</v>
      </c>
      <c r="N124" s="288" t="s">
        <v>989</v>
      </c>
      <c r="O124" s="288">
        <v>47700</v>
      </c>
      <c r="P124" s="288">
        <f t="shared" ca="1" si="3"/>
        <v>47700</v>
      </c>
      <c r="Q124" s="289">
        <v>43314</v>
      </c>
      <c r="R124" s="289">
        <v>2387.5</v>
      </c>
      <c r="S124" s="289">
        <v>45701.5</v>
      </c>
      <c r="T124" s="290">
        <f t="shared" ca="1" si="4"/>
        <v>45701.5</v>
      </c>
      <c r="U124" s="109"/>
      <c r="V124" s="109" t="s">
        <v>1366</v>
      </c>
      <c r="W124" s="109" t="s">
        <v>1369</v>
      </c>
      <c r="X124" s="108" t="s">
        <v>1367</v>
      </c>
      <c r="Y124" s="108" t="s">
        <v>1064</v>
      </c>
      <c r="Z124" s="287">
        <v>46170</v>
      </c>
      <c r="AA124" s="107">
        <f t="shared" ca="1" si="5"/>
        <v>50553</v>
      </c>
      <c r="AB124" s="108" t="s">
        <v>1670</v>
      </c>
      <c r="AC124" s="108" t="s">
        <v>1669</v>
      </c>
      <c r="AD124" s="108">
        <v>2017</v>
      </c>
      <c r="AE124" s="110">
        <v>1695</v>
      </c>
      <c r="AF124" s="110">
        <v>719.88</v>
      </c>
      <c r="AG124" s="108" t="s">
        <v>1666</v>
      </c>
      <c r="AH124" s="110">
        <v>4.5999999999999996</v>
      </c>
      <c r="AI124" s="109" t="s">
        <v>991</v>
      </c>
      <c r="AJ124" s="109"/>
      <c r="AK124" s="80">
        <v>50553</v>
      </c>
      <c r="AL124" s="78">
        <v>2038</v>
      </c>
      <c r="AM124" s="78">
        <v>2039</v>
      </c>
      <c r="AN124" s="78">
        <v>2052</v>
      </c>
      <c r="AO124" s="251">
        <f ca="1">IF(J124=0,0,J124*AV124/100/IF(OR($P$7="",ISNUMBER($P$7)=FALSE),1,((1+$P$7/100)^(IF(OR($P$11="",ISNUMBER($P$11)=FALSE),AL124,IF(YEAR(NOW())+$P$11&lt;AL124,YEAR(NOW())+$P$11,AL124))-YEAR(NOW()))))*IF(OR($P$9="",ISNUMBER($P$9)=FALSE),1,((1+$P$9/100)^(IF(OR($P$11="",ISNUMBER($P$11)=FALSE),AL124,IF(YEAR(NOW())+$P$11&lt;AL124,YEAR(NOW())+$P$11,AL124))-YEAR(NOW())))))</f>
        <v>42200</v>
      </c>
      <c r="AP124" s="251">
        <f ca="1">IF(K124=0,0,K124*AV124/100/IF(OR($P$7="",ISNUMBER($P$7)=FALSE),1,((1+$P$7/100)^(IF(OR($P$11="",ISNUMBER($P$11)=FALSE),AM124,IF(YEAR(NOW())+$P$11+1&lt;AM124,YEAR(NOW())+$P$11+1,AM124))-YEAR(NOW()))))*IF(OR($P$9="",ISNUMBER($P$9)=FALSE),1,((1+$P$9/100)^(IF(OR($P$11="",ISNUMBER($P$11)=FALSE),AM124,IF(YEAR(NOW())+$P$11+1&lt;AM124,YEAR(NOW())+$P$11+1,AM124))-YEAR(NOW())))))</f>
        <v>5500</v>
      </c>
      <c r="AQ124" s="251"/>
      <c r="AR124" s="251">
        <f ca="1">IF(M124="$0 (pad)",0,IF(M124=0,0,M124*AV124/100/IF(OR($P$7="",ISNUMBER($P$7)=FALSE),1,((1+$P$7/100)^(IF(OR($P$11="",ISNUMBER($P$11)=FALSE),AN124,IF(YEAR(NOW())+$P$11+10&lt;AN124,YEAR(NOW())+$P$11+10,AN124))-YEAR(NOW()))))*IF(OR($P$9="",ISNUMBER($P$9)=FALSE),1,((1+$P$9/100)^(IF(OR($P$11="",ISNUMBER($P$11)=FALSE),AN124,IF(YEAR(NOW())+$P$11+10&lt;AN124,YEAR(NOW())+$P$11+10,AN124))-YEAR(NOW()))))))</f>
        <v>0</v>
      </c>
      <c r="AS124" s="251">
        <f ca="1">IF(N124="$0 (pad)",0,IF(N124=0,0,N124*AV124/100/IF(OR($P$7="",ISNUMBER($P$7)=FALSE),1,((1+$P$7/100)^(IF(OR($P$11="",ISNUMBER($P$11)=FALSE),AN124,IF(YEAR(NOW())+$P$11+10&lt;AN124,YEAR(NOW())+$P$11+10,AN124))-YEAR(NOW()))))*IF(OR($P$9="",ISNUMBER($P$9)=FALSE),1,((1+$P$9/100)^(IF(OR($P$11="",ISNUMBER($P$11)=FALSE),AN124,IF(YEAR(NOW())+$P$11+10&lt;AN124,YEAR(NOW())+$P$11+10,AN124))-YEAR(NOW()))))))</f>
        <v>0</v>
      </c>
      <c r="AT124" s="251">
        <f ca="1">IF(Q124=0,0,Q124*AV124/100/IF(OR($P$7="",ISNUMBER($P$7)=FALSE),1,((1+$P$7/100)^(IF(OR($P$11="",ISNUMBER($P$11)=FALSE),AL124,IF(YEAR(NOW())+$P$11&lt;AL124,YEAR(NOW())+$P$11,AL124))-YEAR(NOW()))))*IF(OR($P$9="",ISNUMBER($P$9)=FALSE),1,((1+$P$9/100)^(IF(OR($P$11="",ISNUMBER($P$11)=FALSE),AL124,IF(YEAR(NOW())+$P$11&lt;AL124,YEAR(NOW())+$P$11,AL124))-YEAR(NOW())))))</f>
        <v>43314</v>
      </c>
      <c r="AU124" s="251">
        <f ca="1">IF(R124=0,0,R124*AV124/100/IF(OR($P$7="",ISNUMBER($P$7)=FALSE),1,((1+$P$7/100)^(IF(OR($P$11="",ISNUMBER($P$11)=FALSE),IF(AN124="",YEAR(NOW())+5,AN124),IF(YEAR(NOW())+$P$11+10&lt;IF(AN124="",YEAR(NOW())+5,AN124),YEAR(NOW())+$P$11+10,IF(AN124="",YEAR(NOW())+5,AN124)))-YEAR(NOW()))))*IF(OR($P$9="",ISNUMBER($P$9)=FALSE),1,((1+$P$9/100)^(IF(OR($P$11="",ISNUMBER($P$11)=FALSE),IF(AN124="",YEAR(NOW())+5,AN124),IF(YEAR(NOW())+$P$11+10&lt;IF(AN124="",YEAR(NOW())+5,AN124),YEAR(NOW())+$P$11+10,IF(AN124="",YEAR(NOW())+5,AN124)))-YEAR(NOW())))))</f>
        <v>2387.5</v>
      </c>
      <c r="AV124" s="78">
        <v>100</v>
      </c>
    </row>
    <row r="125" spans="1:48" x14ac:dyDescent="0.15">
      <c r="A125" s="112">
        <v>106</v>
      </c>
      <c r="B125" s="112" t="s">
        <v>1660</v>
      </c>
      <c r="C125" s="113" t="s">
        <v>1361</v>
      </c>
      <c r="D125" s="112" t="s">
        <v>264</v>
      </c>
      <c r="E125" s="119">
        <v>362456</v>
      </c>
      <c r="F125" s="112" t="s">
        <v>966</v>
      </c>
      <c r="G125" s="112" t="s">
        <v>1661</v>
      </c>
      <c r="H125" s="112" t="s">
        <v>1661</v>
      </c>
      <c r="I125" s="116">
        <v>1</v>
      </c>
      <c r="J125" s="288">
        <v>29400</v>
      </c>
      <c r="K125" s="288">
        <v>20500</v>
      </c>
      <c r="L125" s="288"/>
      <c r="M125" s="288">
        <v>0</v>
      </c>
      <c r="N125" s="288">
        <v>20000</v>
      </c>
      <c r="O125" s="288">
        <v>69900</v>
      </c>
      <c r="P125" s="288">
        <f t="shared" ca="1" si="3"/>
        <v>69900</v>
      </c>
      <c r="Q125" s="289">
        <v>43314</v>
      </c>
      <c r="R125" s="289">
        <v>23875</v>
      </c>
      <c r="S125" s="289">
        <v>67189</v>
      </c>
      <c r="T125" s="290">
        <f t="shared" ca="1" si="4"/>
        <v>67189</v>
      </c>
      <c r="U125" s="109"/>
      <c r="V125" s="109" t="s">
        <v>1366</v>
      </c>
      <c r="W125" s="109" t="s">
        <v>1369</v>
      </c>
      <c r="X125" s="108" t="s">
        <v>1367</v>
      </c>
      <c r="Y125" s="108" t="s">
        <v>1065</v>
      </c>
      <c r="Z125" s="287">
        <v>41243</v>
      </c>
      <c r="AA125" s="107">
        <f t="shared" ca="1" si="5"/>
        <v>45838</v>
      </c>
      <c r="AB125" s="108" t="s">
        <v>1670</v>
      </c>
      <c r="AC125" s="108" t="s">
        <v>1669</v>
      </c>
      <c r="AD125" s="108">
        <v>2006</v>
      </c>
      <c r="AE125" s="110">
        <v>920</v>
      </c>
      <c r="AF125" s="110">
        <v>920</v>
      </c>
      <c r="AG125" s="108" t="s">
        <v>1666</v>
      </c>
      <c r="AH125" s="110"/>
      <c r="AI125" s="109" t="s">
        <v>991</v>
      </c>
      <c r="AJ125" s="109"/>
      <c r="AK125" s="80">
        <v>45838</v>
      </c>
      <c r="AL125" s="78">
        <v>2025</v>
      </c>
      <c r="AM125" s="78">
        <v>2026</v>
      </c>
      <c r="AN125" s="78">
        <v>2035</v>
      </c>
      <c r="AO125" s="251">
        <f ca="1">IF(J125=0,0,J125*AV125/100/IF(OR($P$7="",ISNUMBER($P$7)=FALSE),1,((1+$P$7/100)^(IF(OR($P$11="",ISNUMBER($P$11)=FALSE),AL125,IF(YEAR(NOW())+$P$11&lt;AL125,YEAR(NOW())+$P$11,AL125))-YEAR(NOW()))))*IF(OR($P$9="",ISNUMBER($P$9)=FALSE),1,((1+$P$9/100)^(IF(OR($P$11="",ISNUMBER($P$11)=FALSE),AL125,IF(YEAR(NOW())+$P$11&lt;AL125,YEAR(NOW())+$P$11,AL125))-YEAR(NOW())))))</f>
        <v>29400</v>
      </c>
      <c r="AP125" s="251">
        <f ca="1">IF(K125=0,0,K125*AV125/100/IF(OR($P$7="",ISNUMBER($P$7)=FALSE),1,((1+$P$7/100)^(IF(OR($P$11="",ISNUMBER($P$11)=FALSE),AM125,IF(YEAR(NOW())+$P$11+1&lt;AM125,YEAR(NOW())+$P$11+1,AM125))-YEAR(NOW()))))*IF(OR($P$9="",ISNUMBER($P$9)=FALSE),1,((1+$P$9/100)^(IF(OR($P$11="",ISNUMBER($P$11)=FALSE),AM125,IF(YEAR(NOW())+$P$11+1&lt;AM125,YEAR(NOW())+$P$11+1,AM125))-YEAR(NOW())))))</f>
        <v>20500</v>
      </c>
      <c r="AQ125" s="251"/>
      <c r="AR125" s="251">
        <f ca="1">IF(M125="$0 (pad)",0,IF(M125=0,0,M125*AV125/100/IF(OR($P$7="",ISNUMBER($P$7)=FALSE),1,((1+$P$7/100)^(IF(OR($P$11="",ISNUMBER($P$11)=FALSE),AN125,IF(YEAR(NOW())+$P$11+10&lt;AN125,YEAR(NOW())+$P$11+10,AN125))-YEAR(NOW()))))*IF(OR($P$9="",ISNUMBER($P$9)=FALSE),1,((1+$P$9/100)^(IF(OR($P$11="",ISNUMBER($P$11)=FALSE),AN125,IF(YEAR(NOW())+$P$11+10&lt;AN125,YEAR(NOW())+$P$11+10,AN125))-YEAR(NOW()))))))</f>
        <v>0</v>
      </c>
      <c r="AS125" s="251">
        <f ca="1">IF(N125="$0 (pad)",0,IF(N125=0,0,N125*AV125/100/IF(OR($P$7="",ISNUMBER($P$7)=FALSE),1,((1+$P$7/100)^(IF(OR($P$11="",ISNUMBER($P$11)=FALSE),AN125,IF(YEAR(NOW())+$P$11+10&lt;AN125,YEAR(NOW())+$P$11+10,AN125))-YEAR(NOW()))))*IF(OR($P$9="",ISNUMBER($P$9)=FALSE),1,((1+$P$9/100)^(IF(OR($P$11="",ISNUMBER($P$11)=FALSE),AN125,IF(YEAR(NOW())+$P$11+10&lt;AN125,YEAR(NOW())+$P$11+10,AN125))-YEAR(NOW()))))))</f>
        <v>20000</v>
      </c>
      <c r="AT125" s="251">
        <f ca="1">IF(Q125=0,0,Q125*AV125/100/IF(OR($P$7="",ISNUMBER($P$7)=FALSE),1,((1+$P$7/100)^(IF(OR($P$11="",ISNUMBER($P$11)=FALSE),AL125,IF(YEAR(NOW())+$P$11&lt;AL125,YEAR(NOW())+$P$11,AL125))-YEAR(NOW()))))*IF(OR($P$9="",ISNUMBER($P$9)=FALSE),1,((1+$P$9/100)^(IF(OR($P$11="",ISNUMBER($P$11)=FALSE),AL125,IF(YEAR(NOW())+$P$11&lt;AL125,YEAR(NOW())+$P$11,AL125))-YEAR(NOW())))))</f>
        <v>43314</v>
      </c>
      <c r="AU125" s="251">
        <f ca="1">IF(R125=0,0,R125*AV125/100/IF(OR($P$7="",ISNUMBER($P$7)=FALSE),1,((1+$P$7/100)^(IF(OR($P$11="",ISNUMBER($P$11)=FALSE),IF(AN125="",YEAR(NOW())+5,AN125),IF(YEAR(NOW())+$P$11+10&lt;IF(AN125="",YEAR(NOW())+5,AN125),YEAR(NOW())+$P$11+10,IF(AN125="",YEAR(NOW())+5,AN125)))-YEAR(NOW()))))*IF(OR($P$9="",ISNUMBER($P$9)=FALSE),1,((1+$P$9/100)^(IF(OR($P$11="",ISNUMBER($P$11)=FALSE),IF(AN125="",YEAR(NOW())+5,AN125),IF(YEAR(NOW())+$P$11+10&lt;IF(AN125="",YEAR(NOW())+5,AN125),YEAR(NOW())+$P$11+10,IF(AN125="",YEAR(NOW())+5,AN125)))-YEAR(NOW())))))</f>
        <v>23875</v>
      </c>
      <c r="AV125" s="78">
        <v>100</v>
      </c>
    </row>
    <row r="126" spans="1:48" x14ac:dyDescent="0.15">
      <c r="A126" s="112">
        <v>107</v>
      </c>
      <c r="B126" s="112" t="s">
        <v>1660</v>
      </c>
      <c r="C126" s="113" t="s">
        <v>1361</v>
      </c>
      <c r="D126" s="112" t="s">
        <v>265</v>
      </c>
      <c r="E126" s="119">
        <v>448523</v>
      </c>
      <c r="F126" s="112" t="s">
        <v>1387</v>
      </c>
      <c r="G126" s="112" t="s">
        <v>1662</v>
      </c>
      <c r="H126" s="112" t="s">
        <v>1662</v>
      </c>
      <c r="I126" s="116" t="s">
        <v>1360</v>
      </c>
      <c r="J126" s="288">
        <v>35200</v>
      </c>
      <c r="K126" s="288">
        <v>5500</v>
      </c>
      <c r="L126" s="288"/>
      <c r="M126" s="288" t="s">
        <v>989</v>
      </c>
      <c r="N126" s="288" t="s">
        <v>989</v>
      </c>
      <c r="O126" s="288">
        <v>40700</v>
      </c>
      <c r="P126" s="288">
        <f t="shared" ca="1" si="3"/>
        <v>38047.061651041658</v>
      </c>
      <c r="Q126" s="289">
        <v>97456.5</v>
      </c>
      <c r="R126" s="289">
        <v>23875</v>
      </c>
      <c r="S126" s="289">
        <v>121331.5</v>
      </c>
      <c r="T126" s="290">
        <f t="shared" ca="1" si="4"/>
        <v>113422.7779045052</v>
      </c>
      <c r="U126" s="109"/>
      <c r="V126" s="109" t="s">
        <v>1366</v>
      </c>
      <c r="W126" s="109" t="s">
        <v>1369</v>
      </c>
      <c r="X126" s="108" t="s">
        <v>1367</v>
      </c>
      <c r="Y126" s="108" t="s">
        <v>1067</v>
      </c>
      <c r="Z126" s="287">
        <v>50205</v>
      </c>
      <c r="AA126" s="107">
        <f t="shared" ca="1" si="5"/>
        <v>54588</v>
      </c>
      <c r="AB126" s="108" t="s">
        <v>1670</v>
      </c>
      <c r="AC126" s="108" t="s">
        <v>1669</v>
      </c>
      <c r="AD126" s="108">
        <v>2012</v>
      </c>
      <c r="AE126" s="110">
        <v>1588</v>
      </c>
      <c r="AF126" s="110">
        <v>697.73</v>
      </c>
      <c r="AG126" s="108" t="s">
        <v>1666</v>
      </c>
      <c r="AH126" s="110">
        <v>2.6</v>
      </c>
      <c r="AI126" s="109" t="s">
        <v>995</v>
      </c>
      <c r="AJ126" s="109"/>
      <c r="AK126" s="80">
        <v>54588</v>
      </c>
      <c r="AL126" s="78">
        <v>2049</v>
      </c>
      <c r="AM126" s="78">
        <v>2050</v>
      </c>
      <c r="AN126" s="78">
        <v>2064</v>
      </c>
      <c r="AO126" s="251">
        <f ca="1">IF(J126=0,0,J126*AV126/100/IF(OR($P$7="",ISNUMBER($P$7)=FALSE),1,((1+$P$7/100)^(IF(OR($P$11="",ISNUMBER($P$11)=FALSE),AL126,IF(YEAR(NOW())+$P$11&lt;AL126,YEAR(NOW())+$P$11,AL126))-YEAR(NOW()))))*IF(OR($P$9="",ISNUMBER($P$9)=FALSE),1,((1+$P$9/100)^(IF(OR($P$11="",ISNUMBER($P$11)=FALSE),AL126,IF(YEAR(NOW())+$P$11&lt;AL126,YEAR(NOW())+$P$11,AL126))-YEAR(NOW())))))</f>
        <v>32905.566833333323</v>
      </c>
      <c r="AP126" s="251">
        <f ca="1">IF(K126=0,0,K126*AV126/100/IF(OR($P$7="",ISNUMBER($P$7)=FALSE),1,((1+$P$7/100)^(IF(OR($P$11="",ISNUMBER($P$11)=FALSE),AM126,IF(YEAR(NOW())+$P$11+1&lt;AM126,YEAR(NOW())+$P$11+1,AM126))-YEAR(NOW()))))*IF(OR($P$9="",ISNUMBER($P$9)=FALSE),1,((1+$P$9/100)^(IF(OR($P$11="",ISNUMBER($P$11)=FALSE),AM126,IF(YEAR(NOW())+$P$11+1&lt;AM126,YEAR(NOW())+$P$11+1,AM126))-YEAR(NOW())))))</f>
        <v>5141.4948177083324</v>
      </c>
      <c r="AQ126" s="251"/>
      <c r="AR126" s="251">
        <f ca="1">IF(M126="$0 (pad)",0,IF(M126=0,0,M126*AV126/100/IF(OR($P$7="",ISNUMBER($P$7)=FALSE),1,((1+$P$7/100)^(IF(OR($P$11="",ISNUMBER($P$11)=FALSE),AN126,IF(YEAR(NOW())+$P$11+10&lt;AN126,YEAR(NOW())+$P$11+10,AN126))-YEAR(NOW()))))*IF(OR($P$9="",ISNUMBER($P$9)=FALSE),1,((1+$P$9/100)^(IF(OR($P$11="",ISNUMBER($P$11)=FALSE),AN126,IF(YEAR(NOW())+$P$11+10&lt;AN126,YEAR(NOW())+$P$11+10,AN126))-YEAR(NOW()))))))</f>
        <v>0</v>
      </c>
      <c r="AS126" s="251">
        <f ca="1">IF(N126="$0 (pad)",0,IF(N126=0,0,N126*AV126/100/IF(OR($P$7="",ISNUMBER($P$7)=FALSE),1,((1+$P$7/100)^(IF(OR($P$11="",ISNUMBER($P$11)=FALSE),AN126,IF(YEAR(NOW())+$P$11+10&lt;AN126,YEAR(NOW())+$P$11+10,AN126))-YEAR(NOW()))))*IF(OR($P$9="",ISNUMBER($P$9)=FALSE),1,((1+$P$9/100)^(IF(OR($P$11="",ISNUMBER($P$11)=FALSE),AN126,IF(YEAR(NOW())+$P$11+10&lt;AN126,YEAR(NOW())+$P$11+10,AN126))-YEAR(NOW()))))))</f>
        <v>0</v>
      </c>
      <c r="AT126" s="251">
        <f ca="1">IF(Q126=0,0,Q126*AV126/100/IF(OR($P$7="",ISNUMBER($P$7)=FALSE),1,((1+$P$7/100)^(IF(OR($P$11="",ISNUMBER($P$11)=FALSE),AL126,IF(YEAR(NOW())+$P$11&lt;AL126,YEAR(NOW())+$P$11,AL126))-YEAR(NOW()))))*IF(OR($P$9="",ISNUMBER($P$9)=FALSE),1,((1+$P$9/100)^(IF(OR($P$11="",ISNUMBER($P$11)=FALSE),AL126,IF(YEAR(NOW())+$P$11&lt;AL126,YEAR(NOW())+$P$11,AL126))-YEAR(NOW())))))</f>
        <v>91104.016309453116</v>
      </c>
      <c r="AU126" s="251">
        <f ca="1">IF(R126=0,0,R126*AV126/100/IF(OR($P$7="",ISNUMBER($P$7)=FALSE),1,((1+$P$7/100)^(IF(OR($P$11="",ISNUMBER($P$11)=FALSE),IF(AN126="",YEAR(NOW())+5,AN126),IF(YEAR(NOW())+$P$11+10&lt;IF(AN126="",YEAR(NOW())+5,AN126),YEAR(NOW())+$P$11+10,IF(AN126="",YEAR(NOW())+5,AN126)))-YEAR(NOW()))))*IF(OR($P$9="",ISNUMBER($P$9)=FALSE),1,((1+$P$9/100)^(IF(OR($P$11="",ISNUMBER($P$11)=FALSE),IF(AN126="",YEAR(NOW())+5,AN126),IF(YEAR(NOW())+$P$11+10&lt;IF(AN126="",YEAR(NOW())+5,AN126),YEAR(NOW())+$P$11+10,IF(AN126="",YEAR(NOW())+5,AN126)))-YEAR(NOW())))))</f>
        <v>22318.761595052081</v>
      </c>
      <c r="AV126" s="78">
        <v>93.481723958333319</v>
      </c>
    </row>
    <row r="127" spans="1:48" x14ac:dyDescent="0.15">
      <c r="A127" s="112">
        <v>108</v>
      </c>
      <c r="B127" s="112" t="s">
        <v>1660</v>
      </c>
      <c r="C127" s="113" t="s">
        <v>1361</v>
      </c>
      <c r="D127" s="112" t="s">
        <v>266</v>
      </c>
      <c r="E127" s="119">
        <v>451007</v>
      </c>
      <c r="F127" s="112" t="s">
        <v>1387</v>
      </c>
      <c r="G127" s="112" t="s">
        <v>1662</v>
      </c>
      <c r="H127" s="112" t="s">
        <v>1662</v>
      </c>
      <c r="I127" s="116">
        <v>0.3333333</v>
      </c>
      <c r="J127" s="288">
        <v>33600</v>
      </c>
      <c r="K127" s="288">
        <v>20500</v>
      </c>
      <c r="L127" s="288"/>
      <c r="M127" s="288">
        <v>0</v>
      </c>
      <c r="N127" s="288">
        <v>30800</v>
      </c>
      <c r="O127" s="288">
        <v>84900</v>
      </c>
      <c r="P127" s="288">
        <f t="shared" ca="1" si="3"/>
        <v>28299.997169999995</v>
      </c>
      <c r="Q127" s="289">
        <v>97456.5</v>
      </c>
      <c r="R127" s="289">
        <v>23875</v>
      </c>
      <c r="S127" s="289">
        <v>121331.5</v>
      </c>
      <c r="T127" s="290">
        <f t="shared" ca="1" si="4"/>
        <v>40443.829288950001</v>
      </c>
      <c r="U127" s="109"/>
      <c r="V127" s="109" t="s">
        <v>1366</v>
      </c>
      <c r="W127" s="109" t="s">
        <v>1369</v>
      </c>
      <c r="X127" s="108" t="s">
        <v>1367</v>
      </c>
      <c r="Y127" s="108" t="s">
        <v>1066</v>
      </c>
      <c r="Z127" s="287">
        <v>51816</v>
      </c>
      <c r="AA127" s="107">
        <f t="shared" ca="1" si="5"/>
        <v>56199</v>
      </c>
      <c r="AB127" s="108" t="s">
        <v>1670</v>
      </c>
      <c r="AC127" s="108" t="s">
        <v>1669</v>
      </c>
      <c r="AD127" s="108">
        <v>2012</v>
      </c>
      <c r="AE127" s="110">
        <v>1660</v>
      </c>
      <c r="AF127" s="110">
        <v>699.38</v>
      </c>
      <c r="AG127" s="108" t="s">
        <v>1666</v>
      </c>
      <c r="AH127" s="110">
        <v>3</v>
      </c>
      <c r="AI127" s="109" t="s">
        <v>995</v>
      </c>
      <c r="AJ127" s="109"/>
      <c r="AK127" s="80">
        <v>56199</v>
      </c>
      <c r="AL127" s="78">
        <v>2053</v>
      </c>
      <c r="AM127" s="78">
        <v>2054</v>
      </c>
      <c r="AN127" s="78">
        <v>2063</v>
      </c>
      <c r="AO127" s="251">
        <f ca="1">IF(J127=0,0,J127*AV127/100/IF(OR($P$7="",ISNUMBER($P$7)=FALSE),1,((1+$P$7/100)^(IF(OR($P$11="",ISNUMBER($P$11)=FALSE),AL127,IF(YEAR(NOW())+$P$11&lt;AL127,YEAR(NOW())+$P$11,AL127))-YEAR(NOW()))))*IF(OR($P$9="",ISNUMBER($P$9)=FALSE),1,((1+$P$9/100)^(IF(OR($P$11="",ISNUMBER($P$11)=FALSE),AL127,IF(YEAR(NOW())+$P$11&lt;AL127,YEAR(NOW())+$P$11,AL127))-YEAR(NOW())))))</f>
        <v>11199.998879999997</v>
      </c>
      <c r="AP127" s="251">
        <f ca="1">IF(K127=0,0,K127*AV127/100/IF(OR($P$7="",ISNUMBER($P$7)=FALSE),1,((1+$P$7/100)^(IF(OR($P$11="",ISNUMBER($P$11)=FALSE),AM127,IF(YEAR(NOW())+$P$11+1&lt;AM127,YEAR(NOW())+$P$11+1,AM127))-YEAR(NOW()))))*IF(OR($P$9="",ISNUMBER($P$9)=FALSE),1,((1+$P$9/100)^(IF(OR($P$11="",ISNUMBER($P$11)=FALSE),AM127,IF(YEAR(NOW())+$P$11+1&lt;AM127,YEAR(NOW())+$P$11+1,AM127))-YEAR(NOW())))))</f>
        <v>6833.3326499999994</v>
      </c>
      <c r="AQ127" s="251"/>
      <c r="AR127" s="251">
        <f ca="1">IF(M127="$0 (pad)",0,IF(M127=0,0,M127*AV127/100/IF(OR($P$7="",ISNUMBER($P$7)=FALSE),1,((1+$P$7/100)^(IF(OR($P$11="",ISNUMBER($P$11)=FALSE),AN127,IF(YEAR(NOW())+$P$11+10&lt;AN127,YEAR(NOW())+$P$11+10,AN127))-YEAR(NOW()))))*IF(OR($P$9="",ISNUMBER($P$9)=FALSE),1,((1+$P$9/100)^(IF(OR($P$11="",ISNUMBER($P$11)=FALSE),AN127,IF(YEAR(NOW())+$P$11+10&lt;AN127,YEAR(NOW())+$P$11+10,AN127))-YEAR(NOW()))))))</f>
        <v>0</v>
      </c>
      <c r="AS127" s="251">
        <f ca="1">IF(N127="$0 (pad)",0,IF(N127=0,0,N127*AV127/100/IF(OR($P$7="",ISNUMBER($P$7)=FALSE),1,((1+$P$7/100)^(IF(OR($P$11="",ISNUMBER($P$11)=FALSE),AN127,IF(YEAR(NOW())+$P$11+10&lt;AN127,YEAR(NOW())+$P$11+10,AN127))-YEAR(NOW()))))*IF(OR($P$9="",ISNUMBER($P$9)=FALSE),1,((1+$P$9/100)^(IF(OR($P$11="",ISNUMBER($P$11)=FALSE),AN127,IF(YEAR(NOW())+$P$11+10&lt;AN127,YEAR(NOW())+$P$11+10,AN127))-YEAR(NOW()))))))</f>
        <v>10266.665639999999</v>
      </c>
      <c r="AT127" s="251">
        <f ca="1">IF(Q127=0,0,Q127*AV127/100/IF(OR($P$7="",ISNUMBER($P$7)=FALSE),1,((1+$P$7/100)^(IF(OR($P$11="",ISNUMBER($P$11)=FALSE),AL127,IF(YEAR(NOW())+$P$11&lt;AL127,YEAR(NOW())+$P$11,AL127))-YEAR(NOW()))))*IF(OR($P$9="",ISNUMBER($P$9)=FALSE),1,((1+$P$9/100)^(IF(OR($P$11="",ISNUMBER($P$11)=FALSE),AL127,IF(YEAR(NOW())+$P$11&lt;AL127,YEAR(NOW())+$P$11,AL127))-YEAR(NOW())))))</f>
        <v>32485.496751449999</v>
      </c>
      <c r="AU127" s="251">
        <f ca="1">IF(R127=0,0,R127*AV127/100/IF(OR($P$7="",ISNUMBER($P$7)=FALSE),1,((1+$P$7/100)^(IF(OR($P$11="",ISNUMBER($P$11)=FALSE),IF(AN127="",YEAR(NOW())+5,AN127),IF(YEAR(NOW())+$P$11+10&lt;IF(AN127="",YEAR(NOW())+5,AN127),YEAR(NOW())+$P$11+10,IF(AN127="",YEAR(NOW())+5,AN127)))-YEAR(NOW()))))*IF(OR($P$9="",ISNUMBER($P$9)=FALSE),1,((1+$P$9/100)^(IF(OR($P$11="",ISNUMBER($P$11)=FALSE),IF(AN127="",YEAR(NOW())+5,AN127),IF(YEAR(NOW())+$P$11+10&lt;IF(AN127="",YEAR(NOW())+5,AN127),YEAR(NOW())+$P$11+10,IF(AN127="",YEAR(NOW())+5,AN127)))-YEAR(NOW())))))</f>
        <v>7958.3325374999995</v>
      </c>
      <c r="AV127" s="78">
        <v>33.333329999999997</v>
      </c>
    </row>
    <row r="128" spans="1:48" x14ac:dyDescent="0.15">
      <c r="A128" s="112">
        <v>109</v>
      </c>
      <c r="B128" s="112" t="s">
        <v>1660</v>
      </c>
      <c r="C128" s="113" t="s">
        <v>1361</v>
      </c>
      <c r="D128" s="112" t="s">
        <v>267</v>
      </c>
      <c r="E128" s="119">
        <v>448522</v>
      </c>
      <c r="F128" s="112" t="s">
        <v>1387</v>
      </c>
      <c r="G128" s="112" t="s">
        <v>1662</v>
      </c>
      <c r="H128" s="112" t="s">
        <v>1662</v>
      </c>
      <c r="I128" s="116" t="s">
        <v>1360</v>
      </c>
      <c r="J128" s="288">
        <v>40900</v>
      </c>
      <c r="K128" s="288">
        <v>20500</v>
      </c>
      <c r="L128" s="288"/>
      <c r="M128" s="288">
        <v>0</v>
      </c>
      <c r="N128" s="288">
        <v>30800</v>
      </c>
      <c r="O128" s="288">
        <v>92200</v>
      </c>
      <c r="P128" s="288">
        <f t="shared" ca="1" si="3"/>
        <v>86190.149489583317</v>
      </c>
      <c r="Q128" s="289">
        <v>97456.5</v>
      </c>
      <c r="R128" s="289">
        <v>23875</v>
      </c>
      <c r="S128" s="289">
        <v>121331.5</v>
      </c>
      <c r="T128" s="290">
        <f t="shared" ca="1" si="4"/>
        <v>113422.7779045052</v>
      </c>
      <c r="U128" s="109"/>
      <c r="V128" s="109" t="s">
        <v>1366</v>
      </c>
      <c r="W128" s="109" t="s">
        <v>1369</v>
      </c>
      <c r="X128" s="108" t="s">
        <v>1367</v>
      </c>
      <c r="Y128" s="108" t="s">
        <v>1067</v>
      </c>
      <c r="Z128" s="287">
        <v>52194</v>
      </c>
      <c r="AA128" s="107">
        <f t="shared" ca="1" si="5"/>
        <v>56577</v>
      </c>
      <c r="AB128" s="108" t="s">
        <v>1670</v>
      </c>
      <c r="AC128" s="108" t="s">
        <v>1669</v>
      </c>
      <c r="AD128" s="108">
        <v>2012</v>
      </c>
      <c r="AE128" s="110">
        <v>1982</v>
      </c>
      <c r="AF128" s="110">
        <v>694.38</v>
      </c>
      <c r="AG128" s="108" t="s">
        <v>1666</v>
      </c>
      <c r="AH128" s="110">
        <v>2.8</v>
      </c>
      <c r="AI128" s="109" t="s">
        <v>995</v>
      </c>
      <c r="AJ128" s="109"/>
      <c r="AK128" s="80">
        <v>56577</v>
      </c>
      <c r="AL128" s="78">
        <v>2054</v>
      </c>
      <c r="AM128" s="78">
        <v>2055</v>
      </c>
      <c r="AN128" s="78">
        <v>2064</v>
      </c>
      <c r="AO128" s="251">
        <f ca="1">IF(J128=0,0,J128*AV128/100/IF(OR($P$7="",ISNUMBER($P$7)=FALSE),1,((1+$P$7/100)^(IF(OR($P$11="",ISNUMBER($P$11)=FALSE),AL128,IF(YEAR(NOW())+$P$11&lt;AL128,YEAR(NOW())+$P$11,AL128))-YEAR(NOW()))))*IF(OR($P$9="",ISNUMBER($P$9)=FALSE),1,((1+$P$9/100)^(IF(OR($P$11="",ISNUMBER($P$11)=FALSE),AL128,IF(YEAR(NOW())+$P$11&lt;AL128,YEAR(NOW())+$P$11,AL128))-YEAR(NOW())))))</f>
        <v>38234.025098958329</v>
      </c>
      <c r="AP128" s="251">
        <f ca="1">IF(K128=0,0,K128*AV128/100/IF(OR($P$7="",ISNUMBER($P$7)=FALSE),1,((1+$P$7/100)^(IF(OR($P$11="",ISNUMBER($P$11)=FALSE),AM128,IF(YEAR(NOW())+$P$11+1&lt;AM128,YEAR(NOW())+$P$11+1,AM128))-YEAR(NOW()))))*IF(OR($P$9="",ISNUMBER($P$9)=FALSE),1,((1+$P$9/100)^(IF(OR($P$11="",ISNUMBER($P$11)=FALSE),AM128,IF(YEAR(NOW())+$P$11+1&lt;AM128,YEAR(NOW())+$P$11+1,AM128))-YEAR(NOW())))))</f>
        <v>19163.753411458329</v>
      </c>
      <c r="AQ128" s="251"/>
      <c r="AR128" s="251">
        <f ca="1">IF(M128="$0 (pad)",0,IF(M128=0,0,M128*AV128/100/IF(OR($P$7="",ISNUMBER($P$7)=FALSE),1,((1+$P$7/100)^(IF(OR($P$11="",ISNUMBER($P$11)=FALSE),AN128,IF(YEAR(NOW())+$P$11+10&lt;AN128,YEAR(NOW())+$P$11+10,AN128))-YEAR(NOW()))))*IF(OR($P$9="",ISNUMBER($P$9)=FALSE),1,((1+$P$9/100)^(IF(OR($P$11="",ISNUMBER($P$11)=FALSE),AN128,IF(YEAR(NOW())+$P$11+10&lt;AN128,YEAR(NOW())+$P$11+10,AN128))-YEAR(NOW()))))))</f>
        <v>0</v>
      </c>
      <c r="AS128" s="251">
        <f ca="1">IF(N128="$0 (pad)",0,IF(N128=0,0,N128*AV128/100/IF(OR($P$7="",ISNUMBER($P$7)=FALSE),1,((1+$P$7/100)^(IF(OR($P$11="",ISNUMBER($P$11)=FALSE),AN128,IF(YEAR(NOW())+$P$11+10&lt;AN128,YEAR(NOW())+$P$11+10,AN128))-YEAR(NOW()))))*IF(OR($P$9="",ISNUMBER($P$9)=FALSE),1,((1+$P$9/100)^(IF(OR($P$11="",ISNUMBER($P$11)=FALSE),AN128,IF(YEAR(NOW())+$P$11+10&lt;AN128,YEAR(NOW())+$P$11+10,AN128))-YEAR(NOW()))))))</f>
        <v>28792.370979166662</v>
      </c>
      <c r="AT128" s="251">
        <f ca="1">IF(Q128=0,0,Q128*AV128/100/IF(OR($P$7="",ISNUMBER($P$7)=FALSE),1,((1+$P$7/100)^(IF(OR($P$11="",ISNUMBER($P$11)=FALSE),AL128,IF(YEAR(NOW())+$P$11&lt;AL128,YEAR(NOW())+$P$11,AL128))-YEAR(NOW()))))*IF(OR($P$9="",ISNUMBER($P$9)=FALSE),1,((1+$P$9/100)^(IF(OR($P$11="",ISNUMBER($P$11)=FALSE),AL128,IF(YEAR(NOW())+$P$11&lt;AL128,YEAR(NOW())+$P$11,AL128))-YEAR(NOW())))))</f>
        <v>91104.016309453116</v>
      </c>
      <c r="AU128" s="251">
        <f ca="1">IF(R128=0,0,R128*AV128/100/IF(OR($P$7="",ISNUMBER($P$7)=FALSE),1,((1+$P$7/100)^(IF(OR($P$11="",ISNUMBER($P$11)=FALSE),IF(AN128="",YEAR(NOW())+5,AN128),IF(YEAR(NOW())+$P$11+10&lt;IF(AN128="",YEAR(NOW())+5,AN128),YEAR(NOW())+$P$11+10,IF(AN128="",YEAR(NOW())+5,AN128)))-YEAR(NOW()))))*IF(OR($P$9="",ISNUMBER($P$9)=FALSE),1,((1+$P$9/100)^(IF(OR($P$11="",ISNUMBER($P$11)=FALSE),IF(AN128="",YEAR(NOW())+5,AN128),IF(YEAR(NOW())+$P$11+10&lt;IF(AN128="",YEAR(NOW())+5,AN128),YEAR(NOW())+$P$11+10,IF(AN128="",YEAR(NOW())+5,AN128)))-YEAR(NOW())))))</f>
        <v>22318.761595052081</v>
      </c>
      <c r="AV128" s="78">
        <v>93.481723958333319</v>
      </c>
    </row>
    <row r="129" spans="1:48" x14ac:dyDescent="0.15">
      <c r="A129" s="112">
        <v>110</v>
      </c>
      <c r="B129" s="112" t="s">
        <v>1660</v>
      </c>
      <c r="C129" s="113" t="s">
        <v>1361</v>
      </c>
      <c r="D129" s="112" t="s">
        <v>268</v>
      </c>
      <c r="E129" s="119">
        <v>451353</v>
      </c>
      <c r="F129" s="112" t="s">
        <v>1387</v>
      </c>
      <c r="G129" s="112" t="s">
        <v>1662</v>
      </c>
      <c r="H129" s="112" t="s">
        <v>1662</v>
      </c>
      <c r="I129" s="116">
        <v>0.3333333</v>
      </c>
      <c r="J129" s="288">
        <v>33600</v>
      </c>
      <c r="K129" s="288">
        <v>5500</v>
      </c>
      <c r="L129" s="288"/>
      <c r="M129" s="288" t="s">
        <v>989</v>
      </c>
      <c r="N129" s="288" t="s">
        <v>989</v>
      </c>
      <c r="O129" s="288">
        <v>39100</v>
      </c>
      <c r="P129" s="288">
        <f t="shared" ca="1" si="3"/>
        <v>13033.332029999998</v>
      </c>
      <c r="Q129" s="289">
        <v>97456.5</v>
      </c>
      <c r="R129" s="289">
        <v>23875</v>
      </c>
      <c r="S129" s="289">
        <v>121331.5</v>
      </c>
      <c r="T129" s="290">
        <f t="shared" ca="1" si="4"/>
        <v>40443.829288950001</v>
      </c>
      <c r="U129" s="109"/>
      <c r="V129" s="109" t="s">
        <v>1366</v>
      </c>
      <c r="W129" s="109" t="s">
        <v>1369</v>
      </c>
      <c r="X129" s="108" t="s">
        <v>1367</v>
      </c>
      <c r="Y129" s="108" t="s">
        <v>1066</v>
      </c>
      <c r="Z129" s="287">
        <v>49531</v>
      </c>
      <c r="AA129" s="107">
        <f t="shared" ca="1" si="5"/>
        <v>53914</v>
      </c>
      <c r="AB129" s="108" t="s">
        <v>1670</v>
      </c>
      <c r="AC129" s="108" t="s">
        <v>1669</v>
      </c>
      <c r="AD129" s="108">
        <v>2013</v>
      </c>
      <c r="AE129" s="110">
        <v>1402</v>
      </c>
      <c r="AF129" s="110">
        <v>693.6</v>
      </c>
      <c r="AG129" s="108" t="s">
        <v>1666</v>
      </c>
      <c r="AH129" s="110">
        <v>1</v>
      </c>
      <c r="AI129" s="109" t="s">
        <v>995</v>
      </c>
      <c r="AJ129" s="109"/>
      <c r="AK129" s="80">
        <v>53914</v>
      </c>
      <c r="AL129" s="78">
        <v>2047</v>
      </c>
      <c r="AM129" s="78">
        <v>2048</v>
      </c>
      <c r="AN129" s="78">
        <v>2063</v>
      </c>
      <c r="AO129" s="251">
        <f ca="1">IF(J129=0,0,J129*AV129/100/IF(OR($P$7="",ISNUMBER($P$7)=FALSE),1,((1+$P$7/100)^(IF(OR($P$11="",ISNUMBER($P$11)=FALSE),AL129,IF(YEAR(NOW())+$P$11&lt;AL129,YEAR(NOW())+$P$11,AL129))-YEAR(NOW()))))*IF(OR($P$9="",ISNUMBER($P$9)=FALSE),1,((1+$P$9/100)^(IF(OR($P$11="",ISNUMBER($P$11)=FALSE),AL129,IF(YEAR(NOW())+$P$11&lt;AL129,YEAR(NOW())+$P$11,AL129))-YEAR(NOW())))))</f>
        <v>11199.998879999997</v>
      </c>
      <c r="AP129" s="251">
        <f ca="1">IF(K129=0,0,K129*AV129/100/IF(OR($P$7="",ISNUMBER($P$7)=FALSE),1,((1+$P$7/100)^(IF(OR($P$11="",ISNUMBER($P$11)=FALSE),AM129,IF(YEAR(NOW())+$P$11+1&lt;AM129,YEAR(NOW())+$P$11+1,AM129))-YEAR(NOW()))))*IF(OR($P$9="",ISNUMBER($P$9)=FALSE),1,((1+$P$9/100)^(IF(OR($P$11="",ISNUMBER($P$11)=FALSE),AM129,IF(YEAR(NOW())+$P$11+1&lt;AM129,YEAR(NOW())+$P$11+1,AM129))-YEAR(NOW())))))</f>
        <v>1833.3331499999997</v>
      </c>
      <c r="AQ129" s="251"/>
      <c r="AR129" s="251">
        <f ca="1">IF(M129="$0 (pad)",0,IF(M129=0,0,M129*AV129/100/IF(OR($P$7="",ISNUMBER($P$7)=FALSE),1,((1+$P$7/100)^(IF(OR($P$11="",ISNUMBER($P$11)=FALSE),AN129,IF(YEAR(NOW())+$P$11+10&lt;AN129,YEAR(NOW())+$P$11+10,AN129))-YEAR(NOW()))))*IF(OR($P$9="",ISNUMBER($P$9)=FALSE),1,((1+$P$9/100)^(IF(OR($P$11="",ISNUMBER($P$11)=FALSE),AN129,IF(YEAR(NOW())+$P$11+10&lt;AN129,YEAR(NOW())+$P$11+10,AN129))-YEAR(NOW()))))))</f>
        <v>0</v>
      </c>
      <c r="AS129" s="251">
        <f ca="1">IF(N129="$0 (pad)",0,IF(N129=0,0,N129*AV129/100/IF(OR($P$7="",ISNUMBER($P$7)=FALSE),1,((1+$P$7/100)^(IF(OR($P$11="",ISNUMBER($P$11)=FALSE),AN129,IF(YEAR(NOW())+$P$11+10&lt;AN129,YEAR(NOW())+$P$11+10,AN129))-YEAR(NOW()))))*IF(OR($P$9="",ISNUMBER($P$9)=FALSE),1,((1+$P$9/100)^(IF(OR($P$11="",ISNUMBER($P$11)=FALSE),AN129,IF(YEAR(NOW())+$P$11+10&lt;AN129,YEAR(NOW())+$P$11+10,AN129))-YEAR(NOW()))))))</f>
        <v>0</v>
      </c>
      <c r="AT129" s="251">
        <f ca="1">IF(Q129=0,0,Q129*AV129/100/IF(OR($P$7="",ISNUMBER($P$7)=FALSE),1,((1+$P$7/100)^(IF(OR($P$11="",ISNUMBER($P$11)=FALSE),AL129,IF(YEAR(NOW())+$P$11&lt;AL129,YEAR(NOW())+$P$11,AL129))-YEAR(NOW()))))*IF(OR($P$9="",ISNUMBER($P$9)=FALSE),1,((1+$P$9/100)^(IF(OR($P$11="",ISNUMBER($P$11)=FALSE),AL129,IF(YEAR(NOW())+$P$11&lt;AL129,YEAR(NOW())+$P$11,AL129))-YEAR(NOW())))))</f>
        <v>32485.496751449999</v>
      </c>
      <c r="AU129" s="251">
        <f ca="1">IF(R129=0,0,R129*AV129/100/IF(OR($P$7="",ISNUMBER($P$7)=FALSE),1,((1+$P$7/100)^(IF(OR($P$11="",ISNUMBER($P$11)=FALSE),IF(AN129="",YEAR(NOW())+5,AN129),IF(YEAR(NOW())+$P$11+10&lt;IF(AN129="",YEAR(NOW())+5,AN129),YEAR(NOW())+$P$11+10,IF(AN129="",YEAR(NOW())+5,AN129)))-YEAR(NOW()))))*IF(OR($P$9="",ISNUMBER($P$9)=FALSE),1,((1+$P$9/100)^(IF(OR($P$11="",ISNUMBER($P$11)=FALSE),IF(AN129="",YEAR(NOW())+5,AN129),IF(YEAR(NOW())+$P$11+10&lt;IF(AN129="",YEAR(NOW())+5,AN129),YEAR(NOW())+$P$11+10,IF(AN129="",YEAR(NOW())+5,AN129)))-YEAR(NOW())))))</f>
        <v>7958.3325374999995</v>
      </c>
      <c r="AV129" s="78">
        <v>33.333329999999997</v>
      </c>
    </row>
    <row r="130" spans="1:48" x14ac:dyDescent="0.15">
      <c r="A130" s="112">
        <v>111</v>
      </c>
      <c r="B130" s="112" t="s">
        <v>1660</v>
      </c>
      <c r="C130" s="113" t="s">
        <v>1361</v>
      </c>
      <c r="D130" s="112" t="s">
        <v>269</v>
      </c>
      <c r="E130" s="119">
        <v>421852</v>
      </c>
      <c r="F130" s="112" t="s">
        <v>966</v>
      </c>
      <c r="G130" s="112" t="s">
        <v>1661</v>
      </c>
      <c r="H130" s="112" t="s">
        <v>1661</v>
      </c>
      <c r="I130" s="116">
        <v>1</v>
      </c>
      <c r="J130" s="288">
        <v>36400</v>
      </c>
      <c r="K130" s="288">
        <v>5500</v>
      </c>
      <c r="L130" s="288"/>
      <c r="M130" s="288" t="s">
        <v>989</v>
      </c>
      <c r="N130" s="288" t="s">
        <v>989</v>
      </c>
      <c r="O130" s="288">
        <v>41900</v>
      </c>
      <c r="P130" s="288">
        <f t="shared" ca="1" si="3"/>
        <v>41900</v>
      </c>
      <c r="Q130" s="289">
        <v>43314</v>
      </c>
      <c r="R130" s="289">
        <v>2387.5</v>
      </c>
      <c r="S130" s="289">
        <v>45701.5</v>
      </c>
      <c r="T130" s="290">
        <f t="shared" ca="1" si="4"/>
        <v>45701.5</v>
      </c>
      <c r="U130" s="109"/>
      <c r="V130" s="109" t="s">
        <v>1366</v>
      </c>
      <c r="W130" s="109" t="s">
        <v>1369</v>
      </c>
      <c r="X130" s="108" t="s">
        <v>1367</v>
      </c>
      <c r="Y130" s="108" t="s">
        <v>1064</v>
      </c>
      <c r="Z130" s="287">
        <v>45169</v>
      </c>
      <c r="AA130" s="107">
        <f t="shared" ca="1" si="5"/>
        <v>49552</v>
      </c>
      <c r="AB130" s="108" t="s">
        <v>1670</v>
      </c>
      <c r="AC130" s="108" t="s">
        <v>1669</v>
      </c>
      <c r="AD130" s="108">
        <v>2010</v>
      </c>
      <c r="AE130" s="110">
        <v>1464</v>
      </c>
      <c r="AF130" s="110">
        <v>711.01</v>
      </c>
      <c r="AG130" s="108" t="s">
        <v>1666</v>
      </c>
      <c r="AH130" s="110"/>
      <c r="AI130" s="109" t="s">
        <v>991</v>
      </c>
      <c r="AJ130" s="109"/>
      <c r="AK130" s="80">
        <v>49552</v>
      </c>
      <c r="AL130" s="78">
        <v>2035</v>
      </c>
      <c r="AM130" s="78">
        <v>2036</v>
      </c>
      <c r="AN130" s="78">
        <v>2052</v>
      </c>
      <c r="AO130" s="251">
        <f ca="1">IF(J130=0,0,J130*AV130/100/IF(OR($P$7="",ISNUMBER($P$7)=FALSE),1,((1+$P$7/100)^(IF(OR($P$11="",ISNUMBER($P$11)=FALSE),AL130,IF(YEAR(NOW())+$P$11&lt;AL130,YEAR(NOW())+$P$11,AL130))-YEAR(NOW()))))*IF(OR($P$9="",ISNUMBER($P$9)=FALSE),1,((1+$P$9/100)^(IF(OR($P$11="",ISNUMBER($P$11)=FALSE),AL130,IF(YEAR(NOW())+$P$11&lt;AL130,YEAR(NOW())+$P$11,AL130))-YEAR(NOW())))))</f>
        <v>36400</v>
      </c>
      <c r="AP130" s="251">
        <f ca="1">IF(K130=0,0,K130*AV130/100/IF(OR($P$7="",ISNUMBER($P$7)=FALSE),1,((1+$P$7/100)^(IF(OR($P$11="",ISNUMBER($P$11)=FALSE),AM130,IF(YEAR(NOW())+$P$11+1&lt;AM130,YEAR(NOW())+$P$11+1,AM130))-YEAR(NOW()))))*IF(OR($P$9="",ISNUMBER($P$9)=FALSE),1,((1+$P$9/100)^(IF(OR($P$11="",ISNUMBER($P$11)=FALSE),AM130,IF(YEAR(NOW())+$P$11+1&lt;AM130,YEAR(NOW())+$P$11+1,AM130))-YEAR(NOW())))))</f>
        <v>5500</v>
      </c>
      <c r="AQ130" s="251"/>
      <c r="AR130" s="251">
        <f ca="1">IF(M130="$0 (pad)",0,IF(M130=0,0,M130*AV130/100/IF(OR($P$7="",ISNUMBER($P$7)=FALSE),1,((1+$P$7/100)^(IF(OR($P$11="",ISNUMBER($P$11)=FALSE),AN130,IF(YEAR(NOW())+$P$11+10&lt;AN130,YEAR(NOW())+$P$11+10,AN130))-YEAR(NOW()))))*IF(OR($P$9="",ISNUMBER($P$9)=FALSE),1,((1+$P$9/100)^(IF(OR($P$11="",ISNUMBER($P$11)=FALSE),AN130,IF(YEAR(NOW())+$P$11+10&lt;AN130,YEAR(NOW())+$P$11+10,AN130))-YEAR(NOW()))))))</f>
        <v>0</v>
      </c>
      <c r="AS130" s="251">
        <f ca="1">IF(N130="$0 (pad)",0,IF(N130=0,0,N130*AV130/100/IF(OR($P$7="",ISNUMBER($P$7)=FALSE),1,((1+$P$7/100)^(IF(OR($P$11="",ISNUMBER($P$11)=FALSE),AN130,IF(YEAR(NOW())+$P$11+10&lt;AN130,YEAR(NOW())+$P$11+10,AN130))-YEAR(NOW()))))*IF(OR($P$9="",ISNUMBER($P$9)=FALSE),1,((1+$P$9/100)^(IF(OR($P$11="",ISNUMBER($P$11)=FALSE),AN130,IF(YEAR(NOW())+$P$11+10&lt;AN130,YEAR(NOW())+$P$11+10,AN130))-YEAR(NOW()))))))</f>
        <v>0</v>
      </c>
      <c r="AT130" s="251">
        <f ca="1">IF(Q130=0,0,Q130*AV130/100/IF(OR($P$7="",ISNUMBER($P$7)=FALSE),1,((1+$P$7/100)^(IF(OR($P$11="",ISNUMBER($P$11)=FALSE),AL130,IF(YEAR(NOW())+$P$11&lt;AL130,YEAR(NOW())+$P$11,AL130))-YEAR(NOW()))))*IF(OR($P$9="",ISNUMBER($P$9)=FALSE),1,((1+$P$9/100)^(IF(OR($P$11="",ISNUMBER($P$11)=FALSE),AL130,IF(YEAR(NOW())+$P$11&lt;AL130,YEAR(NOW())+$P$11,AL130))-YEAR(NOW())))))</f>
        <v>43314</v>
      </c>
      <c r="AU130" s="251">
        <f ca="1">IF(R130=0,0,R130*AV130/100/IF(OR($P$7="",ISNUMBER($P$7)=FALSE),1,((1+$P$7/100)^(IF(OR($P$11="",ISNUMBER($P$11)=FALSE),IF(AN130="",YEAR(NOW())+5,AN130),IF(YEAR(NOW())+$P$11+10&lt;IF(AN130="",YEAR(NOW())+5,AN130),YEAR(NOW())+$P$11+10,IF(AN130="",YEAR(NOW())+5,AN130)))-YEAR(NOW()))))*IF(OR($P$9="",ISNUMBER($P$9)=FALSE),1,((1+$P$9/100)^(IF(OR($P$11="",ISNUMBER($P$11)=FALSE),IF(AN130="",YEAR(NOW())+5,AN130),IF(YEAR(NOW())+$P$11+10&lt;IF(AN130="",YEAR(NOW())+5,AN130),YEAR(NOW())+$P$11+10,IF(AN130="",YEAR(NOW())+5,AN130)))-YEAR(NOW())))))</f>
        <v>2387.5</v>
      </c>
      <c r="AV130" s="78">
        <v>100</v>
      </c>
    </row>
    <row r="131" spans="1:48" x14ac:dyDescent="0.15">
      <c r="A131" s="112">
        <v>112</v>
      </c>
      <c r="B131" s="112" t="s">
        <v>1660</v>
      </c>
      <c r="C131" s="113" t="s">
        <v>1361</v>
      </c>
      <c r="D131" s="112" t="s">
        <v>270</v>
      </c>
      <c r="E131" s="119">
        <v>421968</v>
      </c>
      <c r="F131" s="112" t="s">
        <v>966</v>
      </c>
      <c r="G131" s="112" t="s">
        <v>1661</v>
      </c>
      <c r="H131" s="112" t="s">
        <v>1661</v>
      </c>
      <c r="I131" s="116">
        <v>1</v>
      </c>
      <c r="J131" s="288">
        <v>35200</v>
      </c>
      <c r="K131" s="288">
        <v>5500</v>
      </c>
      <c r="L131" s="288"/>
      <c r="M131" s="288" t="s">
        <v>989</v>
      </c>
      <c r="N131" s="288" t="s">
        <v>989</v>
      </c>
      <c r="O131" s="288">
        <v>40700</v>
      </c>
      <c r="P131" s="288">
        <f t="shared" ca="1" si="3"/>
        <v>40700</v>
      </c>
      <c r="Q131" s="289">
        <v>43314</v>
      </c>
      <c r="R131" s="289">
        <v>2387.5</v>
      </c>
      <c r="S131" s="289">
        <v>45701.5</v>
      </c>
      <c r="T131" s="290">
        <f t="shared" ca="1" si="4"/>
        <v>45701.5</v>
      </c>
      <c r="U131" s="109"/>
      <c r="V131" s="109" t="s">
        <v>1366</v>
      </c>
      <c r="W131" s="109" t="s">
        <v>1369</v>
      </c>
      <c r="X131" s="108" t="s">
        <v>1367</v>
      </c>
      <c r="Y131" s="108" t="s">
        <v>1064</v>
      </c>
      <c r="Z131" s="287">
        <v>44196</v>
      </c>
      <c r="AA131" s="107">
        <f t="shared" ca="1" si="5"/>
        <v>48579</v>
      </c>
      <c r="AB131" s="108" t="s">
        <v>1670</v>
      </c>
      <c r="AC131" s="108" t="s">
        <v>1669</v>
      </c>
      <c r="AD131" s="108">
        <v>2010</v>
      </c>
      <c r="AE131" s="110">
        <v>1440</v>
      </c>
      <c r="AF131" s="110">
        <v>710.98</v>
      </c>
      <c r="AG131" s="108" t="s">
        <v>1666</v>
      </c>
      <c r="AH131" s="110"/>
      <c r="AI131" s="109" t="s">
        <v>991</v>
      </c>
      <c r="AJ131" s="109"/>
      <c r="AK131" s="80">
        <v>48579</v>
      </c>
      <c r="AL131" s="78">
        <v>2032</v>
      </c>
      <c r="AM131" s="78">
        <v>2033</v>
      </c>
      <c r="AN131" s="78">
        <v>2052</v>
      </c>
      <c r="AO131" s="251">
        <f ca="1">IF(J131=0,0,J131*AV131/100/IF(OR($P$7="",ISNUMBER($P$7)=FALSE),1,((1+$P$7/100)^(IF(OR($P$11="",ISNUMBER($P$11)=FALSE),AL131,IF(YEAR(NOW())+$P$11&lt;AL131,YEAR(NOW())+$P$11,AL131))-YEAR(NOW()))))*IF(OR($P$9="",ISNUMBER($P$9)=FALSE),1,((1+$P$9/100)^(IF(OR($P$11="",ISNUMBER($P$11)=FALSE),AL131,IF(YEAR(NOW())+$P$11&lt;AL131,YEAR(NOW())+$P$11,AL131))-YEAR(NOW())))))</f>
        <v>35200</v>
      </c>
      <c r="AP131" s="251">
        <f ca="1">IF(K131=0,0,K131*AV131/100/IF(OR($P$7="",ISNUMBER($P$7)=FALSE),1,((1+$P$7/100)^(IF(OR($P$11="",ISNUMBER($P$11)=FALSE),AM131,IF(YEAR(NOW())+$P$11+1&lt;AM131,YEAR(NOW())+$P$11+1,AM131))-YEAR(NOW()))))*IF(OR($P$9="",ISNUMBER($P$9)=FALSE),1,((1+$P$9/100)^(IF(OR($P$11="",ISNUMBER($P$11)=FALSE),AM131,IF(YEAR(NOW())+$P$11+1&lt;AM131,YEAR(NOW())+$P$11+1,AM131))-YEAR(NOW())))))</f>
        <v>5500</v>
      </c>
      <c r="AQ131" s="251"/>
      <c r="AR131" s="251">
        <f ca="1">IF(M131="$0 (pad)",0,IF(M131=0,0,M131*AV131/100/IF(OR($P$7="",ISNUMBER($P$7)=FALSE),1,((1+$P$7/100)^(IF(OR($P$11="",ISNUMBER($P$11)=FALSE),AN131,IF(YEAR(NOW())+$P$11+10&lt;AN131,YEAR(NOW())+$P$11+10,AN131))-YEAR(NOW()))))*IF(OR($P$9="",ISNUMBER($P$9)=FALSE),1,((1+$P$9/100)^(IF(OR($P$11="",ISNUMBER($P$11)=FALSE),AN131,IF(YEAR(NOW())+$P$11+10&lt;AN131,YEAR(NOW())+$P$11+10,AN131))-YEAR(NOW()))))))</f>
        <v>0</v>
      </c>
      <c r="AS131" s="251">
        <f ca="1">IF(N131="$0 (pad)",0,IF(N131=0,0,N131*AV131/100/IF(OR($P$7="",ISNUMBER($P$7)=FALSE),1,((1+$P$7/100)^(IF(OR($P$11="",ISNUMBER($P$11)=FALSE),AN131,IF(YEAR(NOW())+$P$11+10&lt;AN131,YEAR(NOW())+$P$11+10,AN131))-YEAR(NOW()))))*IF(OR($P$9="",ISNUMBER($P$9)=FALSE),1,((1+$P$9/100)^(IF(OR($P$11="",ISNUMBER($P$11)=FALSE),AN131,IF(YEAR(NOW())+$P$11+10&lt;AN131,YEAR(NOW())+$P$11+10,AN131))-YEAR(NOW()))))))</f>
        <v>0</v>
      </c>
      <c r="AT131" s="251">
        <f ca="1">IF(Q131=0,0,Q131*AV131/100/IF(OR($P$7="",ISNUMBER($P$7)=FALSE),1,((1+$P$7/100)^(IF(OR($P$11="",ISNUMBER($P$11)=FALSE),AL131,IF(YEAR(NOW())+$P$11&lt;AL131,YEAR(NOW())+$P$11,AL131))-YEAR(NOW()))))*IF(OR($P$9="",ISNUMBER($P$9)=FALSE),1,((1+$P$9/100)^(IF(OR($P$11="",ISNUMBER($P$11)=FALSE),AL131,IF(YEAR(NOW())+$P$11&lt;AL131,YEAR(NOW())+$P$11,AL131))-YEAR(NOW())))))</f>
        <v>43314</v>
      </c>
      <c r="AU131" s="251">
        <f ca="1">IF(R131=0,0,R131*AV131/100/IF(OR($P$7="",ISNUMBER($P$7)=FALSE),1,((1+$P$7/100)^(IF(OR($P$11="",ISNUMBER($P$11)=FALSE),IF(AN131="",YEAR(NOW())+5,AN131),IF(YEAR(NOW())+$P$11+10&lt;IF(AN131="",YEAR(NOW())+5,AN131),YEAR(NOW())+$P$11+10,IF(AN131="",YEAR(NOW())+5,AN131)))-YEAR(NOW()))))*IF(OR($P$9="",ISNUMBER($P$9)=FALSE),1,((1+$P$9/100)^(IF(OR($P$11="",ISNUMBER($P$11)=FALSE),IF(AN131="",YEAR(NOW())+5,AN131),IF(YEAR(NOW())+$P$11+10&lt;IF(AN131="",YEAR(NOW())+5,AN131),YEAR(NOW())+$P$11+10,IF(AN131="",YEAR(NOW())+5,AN131)))-YEAR(NOW())))))</f>
        <v>2387.5</v>
      </c>
      <c r="AV131" s="78">
        <v>100</v>
      </c>
    </row>
    <row r="132" spans="1:48" x14ac:dyDescent="0.15">
      <c r="A132" s="112">
        <v>113</v>
      </c>
      <c r="B132" s="112" t="s">
        <v>1660</v>
      </c>
      <c r="C132" s="113" t="s">
        <v>1361</v>
      </c>
      <c r="D132" s="112" t="s">
        <v>271</v>
      </c>
      <c r="E132" s="119">
        <v>288548</v>
      </c>
      <c r="F132" s="112" t="s">
        <v>966</v>
      </c>
      <c r="G132" s="112" t="s">
        <v>1661</v>
      </c>
      <c r="H132" s="112" t="s">
        <v>1661</v>
      </c>
      <c r="I132" s="116">
        <v>1</v>
      </c>
      <c r="J132" s="288">
        <v>27900</v>
      </c>
      <c r="K132" s="288">
        <v>5500</v>
      </c>
      <c r="L132" s="288"/>
      <c r="M132" s="288" t="s">
        <v>989</v>
      </c>
      <c r="N132" s="288" t="s">
        <v>989</v>
      </c>
      <c r="O132" s="288">
        <v>33400</v>
      </c>
      <c r="P132" s="288">
        <f t="shared" ca="1" si="3"/>
        <v>33400</v>
      </c>
      <c r="Q132" s="289">
        <v>43314</v>
      </c>
      <c r="R132" s="289">
        <v>23875</v>
      </c>
      <c r="S132" s="289">
        <v>67189</v>
      </c>
      <c r="T132" s="290">
        <f t="shared" ca="1" si="4"/>
        <v>67189</v>
      </c>
      <c r="U132" s="109"/>
      <c r="V132" s="109" t="s">
        <v>1366</v>
      </c>
      <c r="W132" s="109" t="s">
        <v>1369</v>
      </c>
      <c r="X132" s="108" t="s">
        <v>1367</v>
      </c>
      <c r="Y132" s="108" t="s">
        <v>1064</v>
      </c>
      <c r="Z132" s="287">
        <v>42582</v>
      </c>
      <c r="AA132" s="107">
        <f t="shared" ca="1" si="5"/>
        <v>46965</v>
      </c>
      <c r="AB132" s="108" t="s">
        <v>1670</v>
      </c>
      <c r="AC132" s="108" t="s">
        <v>1669</v>
      </c>
      <c r="AD132" s="108">
        <v>2003</v>
      </c>
      <c r="AE132" s="110">
        <v>965</v>
      </c>
      <c r="AF132" s="110">
        <v>965</v>
      </c>
      <c r="AG132" s="108" t="s">
        <v>1666</v>
      </c>
      <c r="AH132" s="110"/>
      <c r="AI132" s="109" t="s">
        <v>991</v>
      </c>
      <c r="AJ132" s="109"/>
      <c r="AK132" s="80">
        <v>46965</v>
      </c>
      <c r="AL132" s="78">
        <v>2028</v>
      </c>
      <c r="AM132" s="78">
        <v>2029</v>
      </c>
      <c r="AN132" s="78">
        <v>2052</v>
      </c>
      <c r="AO132" s="251">
        <f ca="1">IF(J132=0,0,J132*AV132/100/IF(OR($P$7="",ISNUMBER($P$7)=FALSE),1,((1+$P$7/100)^(IF(OR($P$11="",ISNUMBER($P$11)=FALSE),AL132,IF(YEAR(NOW())+$P$11&lt;AL132,YEAR(NOW())+$P$11,AL132))-YEAR(NOW()))))*IF(OR($P$9="",ISNUMBER($P$9)=FALSE),1,((1+$P$9/100)^(IF(OR($P$11="",ISNUMBER($P$11)=FALSE),AL132,IF(YEAR(NOW())+$P$11&lt;AL132,YEAR(NOW())+$P$11,AL132))-YEAR(NOW())))))</f>
        <v>27900</v>
      </c>
      <c r="AP132" s="251">
        <f ca="1">IF(K132=0,0,K132*AV132/100/IF(OR($P$7="",ISNUMBER($P$7)=FALSE),1,((1+$P$7/100)^(IF(OR($P$11="",ISNUMBER($P$11)=FALSE),AM132,IF(YEAR(NOW())+$P$11+1&lt;AM132,YEAR(NOW())+$P$11+1,AM132))-YEAR(NOW()))))*IF(OR($P$9="",ISNUMBER($P$9)=FALSE),1,((1+$P$9/100)^(IF(OR($P$11="",ISNUMBER($P$11)=FALSE),AM132,IF(YEAR(NOW())+$P$11+1&lt;AM132,YEAR(NOW())+$P$11+1,AM132))-YEAR(NOW())))))</f>
        <v>5500</v>
      </c>
      <c r="AQ132" s="251"/>
      <c r="AR132" s="251">
        <f ca="1">IF(M132="$0 (pad)",0,IF(M132=0,0,M132*AV132/100/IF(OR($P$7="",ISNUMBER($P$7)=FALSE),1,((1+$P$7/100)^(IF(OR($P$11="",ISNUMBER($P$11)=FALSE),AN132,IF(YEAR(NOW())+$P$11+10&lt;AN132,YEAR(NOW())+$P$11+10,AN132))-YEAR(NOW()))))*IF(OR($P$9="",ISNUMBER($P$9)=FALSE),1,((1+$P$9/100)^(IF(OR($P$11="",ISNUMBER($P$11)=FALSE),AN132,IF(YEAR(NOW())+$P$11+10&lt;AN132,YEAR(NOW())+$P$11+10,AN132))-YEAR(NOW()))))))</f>
        <v>0</v>
      </c>
      <c r="AS132" s="251">
        <f ca="1">IF(N132="$0 (pad)",0,IF(N132=0,0,N132*AV132/100/IF(OR($P$7="",ISNUMBER($P$7)=FALSE),1,((1+$P$7/100)^(IF(OR($P$11="",ISNUMBER($P$11)=FALSE),AN132,IF(YEAR(NOW())+$P$11+10&lt;AN132,YEAR(NOW())+$P$11+10,AN132))-YEAR(NOW()))))*IF(OR($P$9="",ISNUMBER($P$9)=FALSE),1,((1+$P$9/100)^(IF(OR($P$11="",ISNUMBER($P$11)=FALSE),AN132,IF(YEAR(NOW())+$P$11+10&lt;AN132,YEAR(NOW())+$P$11+10,AN132))-YEAR(NOW()))))))</f>
        <v>0</v>
      </c>
      <c r="AT132" s="251">
        <f ca="1">IF(Q132=0,0,Q132*AV132/100/IF(OR($P$7="",ISNUMBER($P$7)=FALSE),1,((1+$P$7/100)^(IF(OR($P$11="",ISNUMBER($P$11)=FALSE),AL132,IF(YEAR(NOW())+$P$11&lt;AL132,YEAR(NOW())+$P$11,AL132))-YEAR(NOW()))))*IF(OR($P$9="",ISNUMBER($P$9)=FALSE),1,((1+$P$9/100)^(IF(OR($P$11="",ISNUMBER($P$11)=FALSE),AL132,IF(YEAR(NOW())+$P$11&lt;AL132,YEAR(NOW())+$P$11,AL132))-YEAR(NOW())))))</f>
        <v>43314</v>
      </c>
      <c r="AU132" s="251">
        <f ca="1">IF(R132=0,0,R132*AV132/100/IF(OR($P$7="",ISNUMBER($P$7)=FALSE),1,((1+$P$7/100)^(IF(OR($P$11="",ISNUMBER($P$11)=FALSE),IF(AN132="",YEAR(NOW())+5,AN132),IF(YEAR(NOW())+$P$11+10&lt;IF(AN132="",YEAR(NOW())+5,AN132),YEAR(NOW())+$P$11+10,IF(AN132="",YEAR(NOW())+5,AN132)))-YEAR(NOW()))))*IF(OR($P$9="",ISNUMBER($P$9)=FALSE),1,((1+$P$9/100)^(IF(OR($P$11="",ISNUMBER($P$11)=FALSE),IF(AN132="",YEAR(NOW())+5,AN132),IF(YEAR(NOW())+$P$11+10&lt;IF(AN132="",YEAR(NOW())+5,AN132),YEAR(NOW())+$P$11+10,IF(AN132="",YEAR(NOW())+5,AN132)))-YEAR(NOW())))))</f>
        <v>23875</v>
      </c>
      <c r="AV132" s="78">
        <v>100</v>
      </c>
    </row>
    <row r="133" spans="1:48" x14ac:dyDescent="0.15">
      <c r="A133" s="112">
        <v>114</v>
      </c>
      <c r="B133" s="112" t="s">
        <v>1660</v>
      </c>
      <c r="C133" s="113" t="s">
        <v>1361</v>
      </c>
      <c r="D133" s="112" t="s">
        <v>272</v>
      </c>
      <c r="E133" s="119">
        <v>412099</v>
      </c>
      <c r="F133" s="112" t="s">
        <v>966</v>
      </c>
      <c r="G133" s="112" t="s">
        <v>1661</v>
      </c>
      <c r="H133" s="112" t="s">
        <v>1661</v>
      </c>
      <c r="I133" s="116">
        <v>1</v>
      </c>
      <c r="J133" s="288">
        <v>44900</v>
      </c>
      <c r="K133" s="288">
        <v>5500</v>
      </c>
      <c r="L133" s="288"/>
      <c r="M133" s="288" t="s">
        <v>989</v>
      </c>
      <c r="N133" s="288" t="s">
        <v>989</v>
      </c>
      <c r="O133" s="288">
        <v>50400</v>
      </c>
      <c r="P133" s="288">
        <f t="shared" ca="1" si="3"/>
        <v>50400</v>
      </c>
      <c r="Q133" s="289">
        <v>43314</v>
      </c>
      <c r="R133" s="289">
        <v>23875</v>
      </c>
      <c r="S133" s="289">
        <v>67189</v>
      </c>
      <c r="T133" s="290">
        <f t="shared" ca="1" si="4"/>
        <v>67189</v>
      </c>
      <c r="U133" s="109"/>
      <c r="V133" s="109" t="s">
        <v>1366</v>
      </c>
      <c r="W133" s="109" t="s">
        <v>1369</v>
      </c>
      <c r="X133" s="108" t="s">
        <v>1367</v>
      </c>
      <c r="Y133" s="108" t="s">
        <v>1068</v>
      </c>
      <c r="Z133" s="287">
        <v>44957</v>
      </c>
      <c r="AA133" s="107">
        <f t="shared" ca="1" si="5"/>
        <v>49340</v>
      </c>
      <c r="AB133" s="108" t="s">
        <v>1670</v>
      </c>
      <c r="AC133" s="108" t="s">
        <v>1669</v>
      </c>
      <c r="AD133" s="108">
        <v>2009</v>
      </c>
      <c r="AE133" s="110">
        <v>1637</v>
      </c>
      <c r="AF133" s="110">
        <v>710.82</v>
      </c>
      <c r="AG133" s="108" t="s">
        <v>1666</v>
      </c>
      <c r="AH133" s="110"/>
      <c r="AI133" s="109" t="s">
        <v>991</v>
      </c>
      <c r="AJ133" s="109"/>
      <c r="AK133" s="80">
        <v>49340</v>
      </c>
      <c r="AL133" s="78">
        <v>2035</v>
      </c>
      <c r="AM133" s="78">
        <v>2036</v>
      </c>
      <c r="AN133" s="78">
        <v>2056</v>
      </c>
      <c r="AO133" s="251">
        <f ca="1">IF(J133=0,0,J133*AV133/100/IF(OR($P$7="",ISNUMBER($P$7)=FALSE),1,((1+$P$7/100)^(IF(OR($P$11="",ISNUMBER($P$11)=FALSE),AL133,IF(YEAR(NOW())+$P$11&lt;AL133,YEAR(NOW())+$P$11,AL133))-YEAR(NOW()))))*IF(OR($P$9="",ISNUMBER($P$9)=FALSE),1,((1+$P$9/100)^(IF(OR($P$11="",ISNUMBER($P$11)=FALSE),AL133,IF(YEAR(NOW())+$P$11&lt;AL133,YEAR(NOW())+$P$11,AL133))-YEAR(NOW())))))</f>
        <v>44900</v>
      </c>
      <c r="AP133" s="251">
        <f ca="1">IF(K133=0,0,K133*AV133/100/IF(OR($P$7="",ISNUMBER($P$7)=FALSE),1,((1+$P$7/100)^(IF(OR($P$11="",ISNUMBER($P$11)=FALSE),AM133,IF(YEAR(NOW())+$P$11+1&lt;AM133,YEAR(NOW())+$P$11+1,AM133))-YEAR(NOW()))))*IF(OR($P$9="",ISNUMBER($P$9)=FALSE),1,((1+$P$9/100)^(IF(OR($P$11="",ISNUMBER($P$11)=FALSE),AM133,IF(YEAR(NOW())+$P$11+1&lt;AM133,YEAR(NOW())+$P$11+1,AM133))-YEAR(NOW())))))</f>
        <v>5500</v>
      </c>
      <c r="AQ133" s="251"/>
      <c r="AR133" s="251">
        <f ca="1">IF(M133="$0 (pad)",0,IF(M133=0,0,M133*AV133/100/IF(OR($P$7="",ISNUMBER($P$7)=FALSE),1,((1+$P$7/100)^(IF(OR($P$11="",ISNUMBER($P$11)=FALSE),AN133,IF(YEAR(NOW())+$P$11+10&lt;AN133,YEAR(NOW())+$P$11+10,AN133))-YEAR(NOW()))))*IF(OR($P$9="",ISNUMBER($P$9)=FALSE),1,((1+$P$9/100)^(IF(OR($P$11="",ISNUMBER($P$11)=FALSE),AN133,IF(YEAR(NOW())+$P$11+10&lt;AN133,YEAR(NOW())+$P$11+10,AN133))-YEAR(NOW()))))))</f>
        <v>0</v>
      </c>
      <c r="AS133" s="251">
        <f ca="1">IF(N133="$0 (pad)",0,IF(N133=0,0,N133*AV133/100/IF(OR($P$7="",ISNUMBER($P$7)=FALSE),1,((1+$P$7/100)^(IF(OR($P$11="",ISNUMBER($P$11)=FALSE),AN133,IF(YEAR(NOW())+$P$11+10&lt;AN133,YEAR(NOW())+$P$11+10,AN133))-YEAR(NOW()))))*IF(OR($P$9="",ISNUMBER($P$9)=FALSE),1,((1+$P$9/100)^(IF(OR($P$11="",ISNUMBER($P$11)=FALSE),AN133,IF(YEAR(NOW())+$P$11+10&lt;AN133,YEAR(NOW())+$P$11+10,AN133))-YEAR(NOW()))))))</f>
        <v>0</v>
      </c>
      <c r="AT133" s="251">
        <f ca="1">IF(Q133=0,0,Q133*AV133/100/IF(OR($P$7="",ISNUMBER($P$7)=FALSE),1,((1+$P$7/100)^(IF(OR($P$11="",ISNUMBER($P$11)=FALSE),AL133,IF(YEAR(NOW())+$P$11&lt;AL133,YEAR(NOW())+$P$11,AL133))-YEAR(NOW()))))*IF(OR($P$9="",ISNUMBER($P$9)=FALSE),1,((1+$P$9/100)^(IF(OR($P$11="",ISNUMBER($P$11)=FALSE),AL133,IF(YEAR(NOW())+$P$11&lt;AL133,YEAR(NOW())+$P$11,AL133))-YEAR(NOW())))))</f>
        <v>43314</v>
      </c>
      <c r="AU133" s="251">
        <f ca="1">IF(R133=0,0,R133*AV133/100/IF(OR($P$7="",ISNUMBER($P$7)=FALSE),1,((1+$P$7/100)^(IF(OR($P$11="",ISNUMBER($P$11)=FALSE),IF(AN133="",YEAR(NOW())+5,AN133),IF(YEAR(NOW())+$P$11+10&lt;IF(AN133="",YEAR(NOW())+5,AN133),YEAR(NOW())+$P$11+10,IF(AN133="",YEAR(NOW())+5,AN133)))-YEAR(NOW()))))*IF(OR($P$9="",ISNUMBER($P$9)=FALSE),1,((1+$P$9/100)^(IF(OR($P$11="",ISNUMBER($P$11)=FALSE),IF(AN133="",YEAR(NOW())+5,AN133),IF(YEAR(NOW())+$P$11+10&lt;IF(AN133="",YEAR(NOW())+5,AN133),YEAR(NOW())+$P$11+10,IF(AN133="",YEAR(NOW())+5,AN133)))-YEAR(NOW())))))</f>
        <v>23875</v>
      </c>
      <c r="AV133" s="78">
        <v>100</v>
      </c>
    </row>
    <row r="134" spans="1:48" x14ac:dyDescent="0.15">
      <c r="A134" s="112">
        <v>115</v>
      </c>
      <c r="B134" s="112" t="s">
        <v>1660</v>
      </c>
      <c r="C134" s="113" t="s">
        <v>1361</v>
      </c>
      <c r="D134" s="112" t="s">
        <v>273</v>
      </c>
      <c r="E134" s="119">
        <v>418024</v>
      </c>
      <c r="F134" s="112" t="s">
        <v>966</v>
      </c>
      <c r="G134" s="112" t="s">
        <v>1661</v>
      </c>
      <c r="H134" s="112" t="s">
        <v>1661</v>
      </c>
      <c r="I134" s="116">
        <v>1</v>
      </c>
      <c r="J134" s="288">
        <v>93800</v>
      </c>
      <c r="K134" s="288">
        <v>5500</v>
      </c>
      <c r="L134" s="288"/>
      <c r="M134" s="288" t="s">
        <v>989</v>
      </c>
      <c r="N134" s="288" t="s">
        <v>989</v>
      </c>
      <c r="O134" s="288">
        <v>99300</v>
      </c>
      <c r="P134" s="288">
        <f t="shared" ca="1" si="3"/>
        <v>99300</v>
      </c>
      <c r="Q134" s="289">
        <v>43314</v>
      </c>
      <c r="R134" s="289">
        <v>2387.5</v>
      </c>
      <c r="S134" s="289">
        <v>45701.5</v>
      </c>
      <c r="T134" s="290">
        <f t="shared" ca="1" si="4"/>
        <v>45701.5</v>
      </c>
      <c r="U134" s="109"/>
      <c r="V134" s="109" t="s">
        <v>1366</v>
      </c>
      <c r="W134" s="109" t="s">
        <v>1369</v>
      </c>
      <c r="X134" s="108" t="s">
        <v>1367</v>
      </c>
      <c r="Y134" s="108" t="s">
        <v>1068</v>
      </c>
      <c r="Z134" s="287">
        <v>45077</v>
      </c>
      <c r="AA134" s="107">
        <f t="shared" ca="1" si="5"/>
        <v>49460</v>
      </c>
      <c r="AB134" s="108" t="s">
        <v>1670</v>
      </c>
      <c r="AC134" s="108" t="s">
        <v>1669</v>
      </c>
      <c r="AD134" s="108">
        <v>2010</v>
      </c>
      <c r="AE134" s="110">
        <v>1702</v>
      </c>
      <c r="AF134" s="110">
        <v>711.2</v>
      </c>
      <c r="AG134" s="108" t="s">
        <v>1666</v>
      </c>
      <c r="AH134" s="110"/>
      <c r="AI134" s="109" t="s">
        <v>991</v>
      </c>
      <c r="AJ134" s="109"/>
      <c r="AK134" s="80">
        <v>49460</v>
      </c>
      <c r="AL134" s="78">
        <v>2035</v>
      </c>
      <c r="AM134" s="78">
        <v>2036</v>
      </c>
      <c r="AN134" s="78">
        <v>2056</v>
      </c>
      <c r="AO134" s="251">
        <f ca="1">IF(J134=0,0,J134*AV134/100/IF(OR($P$7="",ISNUMBER($P$7)=FALSE),1,((1+$P$7/100)^(IF(OR($P$11="",ISNUMBER($P$11)=FALSE),AL134,IF(YEAR(NOW())+$P$11&lt;AL134,YEAR(NOW())+$P$11,AL134))-YEAR(NOW()))))*IF(OR($P$9="",ISNUMBER($P$9)=FALSE),1,((1+$P$9/100)^(IF(OR($P$11="",ISNUMBER($P$11)=FALSE),AL134,IF(YEAR(NOW())+$P$11&lt;AL134,YEAR(NOW())+$P$11,AL134))-YEAR(NOW())))))</f>
        <v>93800</v>
      </c>
      <c r="AP134" s="251">
        <f ca="1">IF(K134=0,0,K134*AV134/100/IF(OR($P$7="",ISNUMBER($P$7)=FALSE),1,((1+$P$7/100)^(IF(OR($P$11="",ISNUMBER($P$11)=FALSE),AM134,IF(YEAR(NOW())+$P$11+1&lt;AM134,YEAR(NOW())+$P$11+1,AM134))-YEAR(NOW()))))*IF(OR($P$9="",ISNUMBER($P$9)=FALSE),1,((1+$P$9/100)^(IF(OR($P$11="",ISNUMBER($P$11)=FALSE),AM134,IF(YEAR(NOW())+$P$11+1&lt;AM134,YEAR(NOW())+$P$11+1,AM134))-YEAR(NOW())))))</f>
        <v>5500</v>
      </c>
      <c r="AQ134" s="251"/>
      <c r="AR134" s="251">
        <f ca="1">IF(M134="$0 (pad)",0,IF(M134=0,0,M134*AV134/100/IF(OR($P$7="",ISNUMBER($P$7)=FALSE),1,((1+$P$7/100)^(IF(OR($P$11="",ISNUMBER($P$11)=FALSE),AN134,IF(YEAR(NOW())+$P$11+10&lt;AN134,YEAR(NOW())+$P$11+10,AN134))-YEAR(NOW()))))*IF(OR($P$9="",ISNUMBER($P$9)=FALSE),1,((1+$P$9/100)^(IF(OR($P$11="",ISNUMBER($P$11)=FALSE),AN134,IF(YEAR(NOW())+$P$11+10&lt;AN134,YEAR(NOW())+$P$11+10,AN134))-YEAR(NOW()))))))</f>
        <v>0</v>
      </c>
      <c r="AS134" s="251">
        <f ca="1">IF(N134="$0 (pad)",0,IF(N134=0,0,N134*AV134/100/IF(OR($P$7="",ISNUMBER($P$7)=FALSE),1,((1+$P$7/100)^(IF(OR($P$11="",ISNUMBER($P$11)=FALSE),AN134,IF(YEAR(NOW())+$P$11+10&lt;AN134,YEAR(NOW())+$P$11+10,AN134))-YEAR(NOW()))))*IF(OR($P$9="",ISNUMBER($P$9)=FALSE),1,((1+$P$9/100)^(IF(OR($P$11="",ISNUMBER($P$11)=FALSE),AN134,IF(YEAR(NOW())+$P$11+10&lt;AN134,YEAR(NOW())+$P$11+10,AN134))-YEAR(NOW()))))))</f>
        <v>0</v>
      </c>
      <c r="AT134" s="251">
        <f ca="1">IF(Q134=0,0,Q134*AV134/100/IF(OR($P$7="",ISNUMBER($P$7)=FALSE),1,((1+$P$7/100)^(IF(OR($P$11="",ISNUMBER($P$11)=FALSE),AL134,IF(YEAR(NOW())+$P$11&lt;AL134,YEAR(NOW())+$P$11,AL134))-YEAR(NOW()))))*IF(OR($P$9="",ISNUMBER($P$9)=FALSE),1,((1+$P$9/100)^(IF(OR($P$11="",ISNUMBER($P$11)=FALSE),AL134,IF(YEAR(NOW())+$P$11&lt;AL134,YEAR(NOW())+$P$11,AL134))-YEAR(NOW())))))</f>
        <v>43314</v>
      </c>
      <c r="AU134" s="251">
        <f ca="1">IF(R134=0,0,R134*AV134/100/IF(OR($P$7="",ISNUMBER($P$7)=FALSE),1,((1+$P$7/100)^(IF(OR($P$11="",ISNUMBER($P$11)=FALSE),IF(AN134="",YEAR(NOW())+5,AN134),IF(YEAR(NOW())+$P$11+10&lt;IF(AN134="",YEAR(NOW())+5,AN134),YEAR(NOW())+$P$11+10,IF(AN134="",YEAR(NOW())+5,AN134)))-YEAR(NOW()))))*IF(OR($P$9="",ISNUMBER($P$9)=FALSE),1,((1+$P$9/100)^(IF(OR($P$11="",ISNUMBER($P$11)=FALSE),IF(AN134="",YEAR(NOW())+5,AN134),IF(YEAR(NOW())+$P$11+10&lt;IF(AN134="",YEAR(NOW())+5,AN134),YEAR(NOW())+$P$11+10,IF(AN134="",YEAR(NOW())+5,AN134)))-YEAR(NOW())))))</f>
        <v>2387.5</v>
      </c>
      <c r="AV134" s="78">
        <v>100</v>
      </c>
    </row>
    <row r="135" spans="1:48" x14ac:dyDescent="0.15">
      <c r="A135" s="112">
        <v>116</v>
      </c>
      <c r="B135" s="112" t="s">
        <v>1660</v>
      </c>
      <c r="C135" s="113" t="s">
        <v>1361</v>
      </c>
      <c r="D135" s="112" t="s">
        <v>274</v>
      </c>
      <c r="E135" s="119">
        <v>481606</v>
      </c>
      <c r="F135" s="112" t="s">
        <v>966</v>
      </c>
      <c r="G135" s="112" t="s">
        <v>1662</v>
      </c>
      <c r="H135" s="112" t="s">
        <v>1662</v>
      </c>
      <c r="I135" s="116">
        <v>1</v>
      </c>
      <c r="J135" s="288">
        <v>45100</v>
      </c>
      <c r="K135" s="288">
        <v>5500</v>
      </c>
      <c r="L135" s="288"/>
      <c r="M135" s="288" t="s">
        <v>989</v>
      </c>
      <c r="N135" s="288" t="s">
        <v>989</v>
      </c>
      <c r="O135" s="288">
        <v>50600</v>
      </c>
      <c r="P135" s="288">
        <f t="shared" ca="1" si="3"/>
        <v>50600</v>
      </c>
      <c r="Q135" s="289">
        <v>43314</v>
      </c>
      <c r="R135" s="289">
        <v>2387.5</v>
      </c>
      <c r="S135" s="289">
        <v>45701.5</v>
      </c>
      <c r="T135" s="290">
        <f t="shared" ca="1" si="4"/>
        <v>45701.5</v>
      </c>
      <c r="U135" s="109"/>
      <c r="V135" s="109" t="s">
        <v>1366</v>
      </c>
      <c r="W135" s="109" t="s">
        <v>1369</v>
      </c>
      <c r="X135" s="108" t="s">
        <v>1367</v>
      </c>
      <c r="Y135" s="108" t="s">
        <v>1064</v>
      </c>
      <c r="Z135" s="287">
        <v>45519</v>
      </c>
      <c r="AA135" s="107">
        <f t="shared" ca="1" si="5"/>
        <v>49902</v>
      </c>
      <c r="AB135" s="108" t="s">
        <v>1670</v>
      </c>
      <c r="AC135" s="108" t="s">
        <v>1669</v>
      </c>
      <c r="AD135" s="108">
        <v>2017</v>
      </c>
      <c r="AE135" s="110">
        <v>1665</v>
      </c>
      <c r="AF135" s="110">
        <v>714.42</v>
      </c>
      <c r="AG135" s="108" t="s">
        <v>1666</v>
      </c>
      <c r="AH135" s="110">
        <v>3.8</v>
      </c>
      <c r="AI135" s="109" t="s">
        <v>991</v>
      </c>
      <c r="AJ135" s="109"/>
      <c r="AK135" s="80">
        <v>49902</v>
      </c>
      <c r="AL135" s="78">
        <v>2036</v>
      </c>
      <c r="AM135" s="78">
        <v>2037</v>
      </c>
      <c r="AN135" s="78">
        <v>2052</v>
      </c>
      <c r="AO135" s="251">
        <f ca="1">IF(J135=0,0,J135*AV135/100/IF(OR($P$7="",ISNUMBER($P$7)=FALSE),1,((1+$P$7/100)^(IF(OR($P$11="",ISNUMBER($P$11)=FALSE),AL135,IF(YEAR(NOW())+$P$11&lt;AL135,YEAR(NOW())+$P$11,AL135))-YEAR(NOW()))))*IF(OR($P$9="",ISNUMBER($P$9)=FALSE),1,((1+$P$9/100)^(IF(OR($P$11="",ISNUMBER($P$11)=FALSE),AL135,IF(YEAR(NOW())+$P$11&lt;AL135,YEAR(NOW())+$P$11,AL135))-YEAR(NOW())))))</f>
        <v>45100</v>
      </c>
      <c r="AP135" s="251">
        <f ca="1">IF(K135=0,0,K135*AV135/100/IF(OR($P$7="",ISNUMBER($P$7)=FALSE),1,((1+$P$7/100)^(IF(OR($P$11="",ISNUMBER($P$11)=FALSE),AM135,IF(YEAR(NOW())+$P$11+1&lt;AM135,YEAR(NOW())+$P$11+1,AM135))-YEAR(NOW()))))*IF(OR($P$9="",ISNUMBER($P$9)=FALSE),1,((1+$P$9/100)^(IF(OR($P$11="",ISNUMBER($P$11)=FALSE),AM135,IF(YEAR(NOW())+$P$11+1&lt;AM135,YEAR(NOW())+$P$11+1,AM135))-YEAR(NOW())))))</f>
        <v>5500</v>
      </c>
      <c r="AQ135" s="251"/>
      <c r="AR135" s="251">
        <f ca="1">IF(M135="$0 (pad)",0,IF(M135=0,0,M135*AV135/100/IF(OR($P$7="",ISNUMBER($P$7)=FALSE),1,((1+$P$7/100)^(IF(OR($P$11="",ISNUMBER($P$11)=FALSE),AN135,IF(YEAR(NOW())+$P$11+10&lt;AN135,YEAR(NOW())+$P$11+10,AN135))-YEAR(NOW()))))*IF(OR($P$9="",ISNUMBER($P$9)=FALSE),1,((1+$P$9/100)^(IF(OR($P$11="",ISNUMBER($P$11)=FALSE),AN135,IF(YEAR(NOW())+$P$11+10&lt;AN135,YEAR(NOW())+$P$11+10,AN135))-YEAR(NOW()))))))</f>
        <v>0</v>
      </c>
      <c r="AS135" s="251">
        <f ca="1">IF(N135="$0 (pad)",0,IF(N135=0,0,N135*AV135/100/IF(OR($P$7="",ISNUMBER($P$7)=FALSE),1,((1+$P$7/100)^(IF(OR($P$11="",ISNUMBER($P$11)=FALSE),AN135,IF(YEAR(NOW())+$P$11+10&lt;AN135,YEAR(NOW())+$P$11+10,AN135))-YEAR(NOW()))))*IF(OR($P$9="",ISNUMBER($P$9)=FALSE),1,((1+$P$9/100)^(IF(OR($P$11="",ISNUMBER($P$11)=FALSE),AN135,IF(YEAR(NOW())+$P$11+10&lt;AN135,YEAR(NOW())+$P$11+10,AN135))-YEAR(NOW()))))))</f>
        <v>0</v>
      </c>
      <c r="AT135" s="251">
        <f ca="1">IF(Q135=0,0,Q135*AV135/100/IF(OR($P$7="",ISNUMBER($P$7)=FALSE),1,((1+$P$7/100)^(IF(OR($P$11="",ISNUMBER($P$11)=FALSE),AL135,IF(YEAR(NOW())+$P$11&lt;AL135,YEAR(NOW())+$P$11,AL135))-YEAR(NOW()))))*IF(OR($P$9="",ISNUMBER($P$9)=FALSE),1,((1+$P$9/100)^(IF(OR($P$11="",ISNUMBER($P$11)=FALSE),AL135,IF(YEAR(NOW())+$P$11&lt;AL135,YEAR(NOW())+$P$11,AL135))-YEAR(NOW())))))</f>
        <v>43314</v>
      </c>
      <c r="AU135" s="251">
        <f ca="1">IF(R135=0,0,R135*AV135/100/IF(OR($P$7="",ISNUMBER($P$7)=FALSE),1,((1+$P$7/100)^(IF(OR($P$11="",ISNUMBER($P$11)=FALSE),IF(AN135="",YEAR(NOW())+5,AN135),IF(YEAR(NOW())+$P$11+10&lt;IF(AN135="",YEAR(NOW())+5,AN135),YEAR(NOW())+$P$11+10,IF(AN135="",YEAR(NOW())+5,AN135)))-YEAR(NOW()))))*IF(OR($P$9="",ISNUMBER($P$9)=FALSE),1,((1+$P$9/100)^(IF(OR($P$11="",ISNUMBER($P$11)=FALSE),IF(AN135="",YEAR(NOW())+5,AN135),IF(YEAR(NOW())+$P$11+10&lt;IF(AN135="",YEAR(NOW())+5,AN135),YEAR(NOW())+$P$11+10,IF(AN135="",YEAR(NOW())+5,AN135)))-YEAR(NOW())))))</f>
        <v>2387.5</v>
      </c>
      <c r="AV135" s="78">
        <v>100</v>
      </c>
    </row>
    <row r="136" spans="1:48" x14ac:dyDescent="0.15">
      <c r="A136" s="112">
        <v>117</v>
      </c>
      <c r="B136" s="112" t="s">
        <v>1660</v>
      </c>
      <c r="C136" s="113" t="s">
        <v>1361</v>
      </c>
      <c r="D136" s="112" t="s">
        <v>275</v>
      </c>
      <c r="E136" s="119">
        <v>481608</v>
      </c>
      <c r="F136" s="112" t="s">
        <v>966</v>
      </c>
      <c r="G136" s="112" t="s">
        <v>1662</v>
      </c>
      <c r="H136" s="112" t="s">
        <v>1662</v>
      </c>
      <c r="I136" s="116">
        <v>1</v>
      </c>
      <c r="J136" s="288">
        <v>40900</v>
      </c>
      <c r="K136" s="288">
        <v>20500</v>
      </c>
      <c r="L136" s="288"/>
      <c r="M136" s="288">
        <v>0</v>
      </c>
      <c r="N136" s="288">
        <v>55600</v>
      </c>
      <c r="O136" s="288">
        <v>117000</v>
      </c>
      <c r="P136" s="288">
        <f t="shared" ca="1" si="3"/>
        <v>117000</v>
      </c>
      <c r="Q136" s="289">
        <v>43314</v>
      </c>
      <c r="R136" s="289">
        <v>2387.5</v>
      </c>
      <c r="S136" s="289">
        <v>45701.5</v>
      </c>
      <c r="T136" s="290">
        <f t="shared" ca="1" si="4"/>
        <v>45701.5</v>
      </c>
      <c r="U136" s="109"/>
      <c r="V136" s="109" t="s">
        <v>1366</v>
      </c>
      <c r="W136" s="109" t="s">
        <v>1369</v>
      </c>
      <c r="X136" s="108" t="s">
        <v>1367</v>
      </c>
      <c r="Y136" s="108" t="s">
        <v>1064</v>
      </c>
      <c r="Z136" s="287">
        <v>47615</v>
      </c>
      <c r="AA136" s="107">
        <f t="shared" ca="1" si="5"/>
        <v>51998</v>
      </c>
      <c r="AB136" s="108" t="s">
        <v>1670</v>
      </c>
      <c r="AC136" s="108" t="s">
        <v>1669</v>
      </c>
      <c r="AD136" s="108">
        <v>2017</v>
      </c>
      <c r="AE136" s="110">
        <v>1559</v>
      </c>
      <c r="AF136" s="110">
        <v>712.35</v>
      </c>
      <c r="AG136" s="108" t="s">
        <v>1666</v>
      </c>
      <c r="AH136" s="110">
        <v>4.3</v>
      </c>
      <c r="AI136" s="109" t="s">
        <v>991</v>
      </c>
      <c r="AJ136" s="109"/>
      <c r="AK136" s="80">
        <v>51998</v>
      </c>
      <c r="AL136" s="78">
        <v>2042</v>
      </c>
      <c r="AM136" s="78">
        <v>2043</v>
      </c>
      <c r="AN136" s="78">
        <v>2052</v>
      </c>
      <c r="AO136" s="251">
        <f ca="1">IF(J136=0,0,J136*AV136/100/IF(OR($P$7="",ISNUMBER($P$7)=FALSE),1,((1+$P$7/100)^(IF(OR($P$11="",ISNUMBER($P$11)=FALSE),AL136,IF(YEAR(NOW())+$P$11&lt;AL136,YEAR(NOW())+$P$11,AL136))-YEAR(NOW()))))*IF(OR($P$9="",ISNUMBER($P$9)=FALSE),1,((1+$P$9/100)^(IF(OR($P$11="",ISNUMBER($P$11)=FALSE),AL136,IF(YEAR(NOW())+$P$11&lt;AL136,YEAR(NOW())+$P$11,AL136))-YEAR(NOW())))))</f>
        <v>40900</v>
      </c>
      <c r="AP136" s="251">
        <f ca="1">IF(K136=0,0,K136*AV136/100/IF(OR($P$7="",ISNUMBER($P$7)=FALSE),1,((1+$P$7/100)^(IF(OR($P$11="",ISNUMBER($P$11)=FALSE),AM136,IF(YEAR(NOW())+$P$11+1&lt;AM136,YEAR(NOW())+$P$11+1,AM136))-YEAR(NOW()))))*IF(OR($P$9="",ISNUMBER($P$9)=FALSE),1,((1+$P$9/100)^(IF(OR($P$11="",ISNUMBER($P$11)=FALSE),AM136,IF(YEAR(NOW())+$P$11+1&lt;AM136,YEAR(NOW())+$P$11+1,AM136))-YEAR(NOW())))))</f>
        <v>20500</v>
      </c>
      <c r="AQ136" s="251"/>
      <c r="AR136" s="251">
        <f ca="1">IF(M136="$0 (pad)",0,IF(M136=0,0,M136*AV136/100/IF(OR($P$7="",ISNUMBER($P$7)=FALSE),1,((1+$P$7/100)^(IF(OR($P$11="",ISNUMBER($P$11)=FALSE),AN136,IF(YEAR(NOW())+$P$11+10&lt;AN136,YEAR(NOW())+$P$11+10,AN136))-YEAR(NOW()))))*IF(OR($P$9="",ISNUMBER($P$9)=FALSE),1,((1+$P$9/100)^(IF(OR($P$11="",ISNUMBER($P$11)=FALSE),AN136,IF(YEAR(NOW())+$P$11+10&lt;AN136,YEAR(NOW())+$P$11+10,AN136))-YEAR(NOW()))))))</f>
        <v>0</v>
      </c>
      <c r="AS136" s="251">
        <f ca="1">IF(N136="$0 (pad)",0,IF(N136=0,0,N136*AV136/100/IF(OR($P$7="",ISNUMBER($P$7)=FALSE),1,((1+$P$7/100)^(IF(OR($P$11="",ISNUMBER($P$11)=FALSE),AN136,IF(YEAR(NOW())+$P$11+10&lt;AN136,YEAR(NOW())+$P$11+10,AN136))-YEAR(NOW()))))*IF(OR($P$9="",ISNUMBER($P$9)=FALSE),1,((1+$P$9/100)^(IF(OR($P$11="",ISNUMBER($P$11)=FALSE),AN136,IF(YEAR(NOW())+$P$11+10&lt;AN136,YEAR(NOW())+$P$11+10,AN136))-YEAR(NOW()))))))</f>
        <v>55600</v>
      </c>
      <c r="AT136" s="251">
        <f ca="1">IF(Q136=0,0,Q136*AV136/100/IF(OR($P$7="",ISNUMBER($P$7)=FALSE),1,((1+$P$7/100)^(IF(OR($P$11="",ISNUMBER($P$11)=FALSE),AL136,IF(YEAR(NOW())+$P$11&lt;AL136,YEAR(NOW())+$P$11,AL136))-YEAR(NOW()))))*IF(OR($P$9="",ISNUMBER($P$9)=FALSE),1,((1+$P$9/100)^(IF(OR($P$11="",ISNUMBER($P$11)=FALSE),AL136,IF(YEAR(NOW())+$P$11&lt;AL136,YEAR(NOW())+$P$11,AL136))-YEAR(NOW())))))</f>
        <v>43314</v>
      </c>
      <c r="AU136" s="251">
        <f ca="1">IF(R136=0,0,R136*AV136/100/IF(OR($P$7="",ISNUMBER($P$7)=FALSE),1,((1+$P$7/100)^(IF(OR($P$11="",ISNUMBER($P$11)=FALSE),IF(AN136="",YEAR(NOW())+5,AN136),IF(YEAR(NOW())+$P$11+10&lt;IF(AN136="",YEAR(NOW())+5,AN136),YEAR(NOW())+$P$11+10,IF(AN136="",YEAR(NOW())+5,AN136)))-YEAR(NOW()))))*IF(OR($P$9="",ISNUMBER($P$9)=FALSE),1,((1+$P$9/100)^(IF(OR($P$11="",ISNUMBER($P$11)=FALSE),IF(AN136="",YEAR(NOW())+5,AN136),IF(YEAR(NOW())+$P$11+10&lt;IF(AN136="",YEAR(NOW())+5,AN136),YEAR(NOW())+$P$11+10,IF(AN136="",YEAR(NOW())+5,AN136)))-YEAR(NOW())))))</f>
        <v>2387.5</v>
      </c>
      <c r="AV136" s="78">
        <v>100</v>
      </c>
    </row>
    <row r="137" spans="1:48" x14ac:dyDescent="0.15">
      <c r="A137" s="112">
        <v>118</v>
      </c>
      <c r="B137" s="112" t="s">
        <v>1660</v>
      </c>
      <c r="C137" s="113" t="s">
        <v>1361</v>
      </c>
      <c r="D137" s="112" t="s">
        <v>276</v>
      </c>
      <c r="E137" s="119">
        <v>487321</v>
      </c>
      <c r="F137" s="112" t="s">
        <v>966</v>
      </c>
      <c r="G137" s="112" t="s">
        <v>1662</v>
      </c>
      <c r="H137" s="112" t="s">
        <v>1662</v>
      </c>
      <c r="I137" s="116">
        <v>1</v>
      </c>
      <c r="J137" s="288">
        <v>37900</v>
      </c>
      <c r="K137" s="288">
        <v>20500</v>
      </c>
      <c r="L137" s="288"/>
      <c r="M137" s="288">
        <v>0</v>
      </c>
      <c r="N137" s="288">
        <v>38200</v>
      </c>
      <c r="O137" s="288">
        <v>96600</v>
      </c>
      <c r="P137" s="288">
        <f t="shared" ca="1" si="3"/>
        <v>96600</v>
      </c>
      <c r="Q137" s="289">
        <v>43314</v>
      </c>
      <c r="R137" s="289">
        <v>23875</v>
      </c>
      <c r="S137" s="289">
        <v>67189</v>
      </c>
      <c r="T137" s="290">
        <f t="shared" ca="1" si="4"/>
        <v>67189</v>
      </c>
      <c r="U137" s="109"/>
      <c r="V137" s="109" t="s">
        <v>1366</v>
      </c>
      <c r="W137" s="109" t="s">
        <v>1369</v>
      </c>
      <c r="X137" s="108" t="s">
        <v>1367</v>
      </c>
      <c r="Y137" s="108" t="s">
        <v>1069</v>
      </c>
      <c r="Z137" s="287">
        <v>45585</v>
      </c>
      <c r="AA137" s="107">
        <f t="shared" ca="1" si="5"/>
        <v>49968</v>
      </c>
      <c r="AB137" s="108" t="s">
        <v>1670</v>
      </c>
      <c r="AC137" s="108" t="s">
        <v>1669</v>
      </c>
      <c r="AD137" s="108">
        <v>2018</v>
      </c>
      <c r="AE137" s="110">
        <v>2303</v>
      </c>
      <c r="AF137" s="110">
        <v>715.81</v>
      </c>
      <c r="AG137" s="108" t="s">
        <v>1666</v>
      </c>
      <c r="AH137" s="110">
        <v>3.2</v>
      </c>
      <c r="AI137" s="109" t="s">
        <v>991</v>
      </c>
      <c r="AJ137" s="109"/>
      <c r="AK137" s="80">
        <v>49968</v>
      </c>
      <c r="AL137" s="78">
        <v>2036</v>
      </c>
      <c r="AM137" s="78">
        <v>2037</v>
      </c>
      <c r="AN137" s="78">
        <v>2046</v>
      </c>
      <c r="AO137" s="251">
        <f ca="1">IF(J137=0,0,J137*AV137/100/IF(OR($P$7="",ISNUMBER($P$7)=FALSE),1,((1+$P$7/100)^(IF(OR($P$11="",ISNUMBER($P$11)=FALSE),AL137,IF(YEAR(NOW())+$P$11&lt;AL137,YEAR(NOW())+$P$11,AL137))-YEAR(NOW()))))*IF(OR($P$9="",ISNUMBER($P$9)=FALSE),1,((1+$P$9/100)^(IF(OR($P$11="",ISNUMBER($P$11)=FALSE),AL137,IF(YEAR(NOW())+$P$11&lt;AL137,YEAR(NOW())+$P$11,AL137))-YEAR(NOW())))))</f>
        <v>37900</v>
      </c>
      <c r="AP137" s="251">
        <f ca="1">IF(K137=0,0,K137*AV137/100/IF(OR($P$7="",ISNUMBER($P$7)=FALSE),1,((1+$P$7/100)^(IF(OR($P$11="",ISNUMBER($P$11)=FALSE),AM137,IF(YEAR(NOW())+$P$11+1&lt;AM137,YEAR(NOW())+$P$11+1,AM137))-YEAR(NOW()))))*IF(OR($P$9="",ISNUMBER($P$9)=FALSE),1,((1+$P$9/100)^(IF(OR($P$11="",ISNUMBER($P$11)=FALSE),AM137,IF(YEAR(NOW())+$P$11+1&lt;AM137,YEAR(NOW())+$P$11+1,AM137))-YEAR(NOW())))))</f>
        <v>20500</v>
      </c>
      <c r="AQ137" s="251"/>
      <c r="AR137" s="251">
        <f ca="1">IF(M137="$0 (pad)",0,IF(M137=0,0,M137*AV137/100/IF(OR($P$7="",ISNUMBER($P$7)=FALSE),1,((1+$P$7/100)^(IF(OR($P$11="",ISNUMBER($P$11)=FALSE),AN137,IF(YEAR(NOW())+$P$11+10&lt;AN137,YEAR(NOW())+$P$11+10,AN137))-YEAR(NOW()))))*IF(OR($P$9="",ISNUMBER($P$9)=FALSE),1,((1+$P$9/100)^(IF(OR($P$11="",ISNUMBER($P$11)=FALSE),AN137,IF(YEAR(NOW())+$P$11+10&lt;AN137,YEAR(NOW())+$P$11+10,AN137))-YEAR(NOW()))))))</f>
        <v>0</v>
      </c>
      <c r="AS137" s="251">
        <f ca="1">IF(N137="$0 (pad)",0,IF(N137=0,0,N137*AV137/100/IF(OR($P$7="",ISNUMBER($P$7)=FALSE),1,((1+$P$7/100)^(IF(OR($P$11="",ISNUMBER($P$11)=FALSE),AN137,IF(YEAR(NOW())+$P$11+10&lt;AN137,YEAR(NOW())+$P$11+10,AN137))-YEAR(NOW()))))*IF(OR($P$9="",ISNUMBER($P$9)=FALSE),1,((1+$P$9/100)^(IF(OR($P$11="",ISNUMBER($P$11)=FALSE),AN137,IF(YEAR(NOW())+$P$11+10&lt;AN137,YEAR(NOW())+$P$11+10,AN137))-YEAR(NOW()))))))</f>
        <v>38200</v>
      </c>
      <c r="AT137" s="251">
        <f ca="1">IF(Q137=0,0,Q137*AV137/100/IF(OR($P$7="",ISNUMBER($P$7)=FALSE),1,((1+$P$7/100)^(IF(OR($P$11="",ISNUMBER($P$11)=FALSE),AL137,IF(YEAR(NOW())+$P$11&lt;AL137,YEAR(NOW())+$P$11,AL137))-YEAR(NOW()))))*IF(OR($P$9="",ISNUMBER($P$9)=FALSE),1,((1+$P$9/100)^(IF(OR($P$11="",ISNUMBER($P$11)=FALSE),AL137,IF(YEAR(NOW())+$P$11&lt;AL137,YEAR(NOW())+$P$11,AL137))-YEAR(NOW())))))</f>
        <v>43314</v>
      </c>
      <c r="AU137" s="251">
        <f ca="1">IF(R137=0,0,R137*AV137/100/IF(OR($P$7="",ISNUMBER($P$7)=FALSE),1,((1+$P$7/100)^(IF(OR($P$11="",ISNUMBER($P$11)=FALSE),IF(AN137="",YEAR(NOW())+5,AN137),IF(YEAR(NOW())+$P$11+10&lt;IF(AN137="",YEAR(NOW())+5,AN137),YEAR(NOW())+$P$11+10,IF(AN137="",YEAR(NOW())+5,AN137)))-YEAR(NOW()))))*IF(OR($P$9="",ISNUMBER($P$9)=FALSE),1,((1+$P$9/100)^(IF(OR($P$11="",ISNUMBER($P$11)=FALSE),IF(AN137="",YEAR(NOW())+5,AN137),IF(YEAR(NOW())+$P$11+10&lt;IF(AN137="",YEAR(NOW())+5,AN137),YEAR(NOW())+$P$11+10,IF(AN137="",YEAR(NOW())+5,AN137)))-YEAR(NOW())))))</f>
        <v>23875</v>
      </c>
      <c r="AV137" s="78">
        <v>100</v>
      </c>
    </row>
    <row r="138" spans="1:48" x14ac:dyDescent="0.15">
      <c r="A138" s="112">
        <v>119</v>
      </c>
      <c r="B138" s="112" t="s">
        <v>1660</v>
      </c>
      <c r="C138" s="113" t="s">
        <v>1361</v>
      </c>
      <c r="D138" s="112" t="s">
        <v>277</v>
      </c>
      <c r="E138" s="119">
        <v>487322</v>
      </c>
      <c r="F138" s="112" t="s">
        <v>966</v>
      </c>
      <c r="G138" s="112" t="s">
        <v>1662</v>
      </c>
      <c r="H138" s="112" t="s">
        <v>1662</v>
      </c>
      <c r="I138" s="116">
        <v>1</v>
      </c>
      <c r="J138" s="288">
        <v>40900</v>
      </c>
      <c r="K138" s="288">
        <v>5500</v>
      </c>
      <c r="L138" s="288"/>
      <c r="M138" s="288" t="s">
        <v>989</v>
      </c>
      <c r="N138" s="288" t="s">
        <v>989</v>
      </c>
      <c r="O138" s="288">
        <v>46400</v>
      </c>
      <c r="P138" s="288">
        <f t="shared" ca="1" si="3"/>
        <v>46400</v>
      </c>
      <c r="Q138" s="289">
        <v>43314</v>
      </c>
      <c r="R138" s="289">
        <v>2387.5</v>
      </c>
      <c r="S138" s="289">
        <v>45701.5</v>
      </c>
      <c r="T138" s="290">
        <f t="shared" ca="1" si="4"/>
        <v>45701.5</v>
      </c>
      <c r="U138" s="109"/>
      <c r="V138" s="109" t="s">
        <v>1366</v>
      </c>
      <c r="W138" s="109" t="s">
        <v>1369</v>
      </c>
      <c r="X138" s="108" t="s">
        <v>1367</v>
      </c>
      <c r="Y138" s="108" t="s">
        <v>1069</v>
      </c>
      <c r="Z138" s="287">
        <v>45466</v>
      </c>
      <c r="AA138" s="107">
        <f t="shared" ca="1" si="5"/>
        <v>49849</v>
      </c>
      <c r="AB138" s="108" t="s">
        <v>1670</v>
      </c>
      <c r="AC138" s="108" t="s">
        <v>1669</v>
      </c>
      <c r="AD138" s="108">
        <v>2018</v>
      </c>
      <c r="AE138" s="110">
        <v>2377</v>
      </c>
      <c r="AF138" s="110">
        <v>714.06</v>
      </c>
      <c r="AG138" s="108" t="s">
        <v>1666</v>
      </c>
      <c r="AH138" s="110">
        <v>2.2999999999999998</v>
      </c>
      <c r="AI138" s="109" t="s">
        <v>991</v>
      </c>
      <c r="AJ138" s="109"/>
      <c r="AK138" s="80">
        <v>49849</v>
      </c>
      <c r="AL138" s="78">
        <v>2036</v>
      </c>
      <c r="AM138" s="78">
        <v>2037</v>
      </c>
      <c r="AN138" s="78">
        <v>2046</v>
      </c>
      <c r="AO138" s="251">
        <f ca="1">IF(J138=0,0,J138*AV138/100/IF(OR($P$7="",ISNUMBER($P$7)=FALSE),1,((1+$P$7/100)^(IF(OR($P$11="",ISNUMBER($P$11)=FALSE),AL138,IF(YEAR(NOW())+$P$11&lt;AL138,YEAR(NOW())+$P$11,AL138))-YEAR(NOW()))))*IF(OR($P$9="",ISNUMBER($P$9)=FALSE),1,((1+$P$9/100)^(IF(OR($P$11="",ISNUMBER($P$11)=FALSE),AL138,IF(YEAR(NOW())+$P$11&lt;AL138,YEAR(NOW())+$P$11,AL138))-YEAR(NOW())))))</f>
        <v>40900</v>
      </c>
      <c r="AP138" s="251">
        <f ca="1">IF(K138=0,0,K138*AV138/100/IF(OR($P$7="",ISNUMBER($P$7)=FALSE),1,((1+$P$7/100)^(IF(OR($P$11="",ISNUMBER($P$11)=FALSE),AM138,IF(YEAR(NOW())+$P$11+1&lt;AM138,YEAR(NOW())+$P$11+1,AM138))-YEAR(NOW()))))*IF(OR($P$9="",ISNUMBER($P$9)=FALSE),1,((1+$P$9/100)^(IF(OR($P$11="",ISNUMBER($P$11)=FALSE),AM138,IF(YEAR(NOW())+$P$11+1&lt;AM138,YEAR(NOW())+$P$11+1,AM138))-YEAR(NOW())))))</f>
        <v>5500</v>
      </c>
      <c r="AQ138" s="251"/>
      <c r="AR138" s="251">
        <f ca="1">IF(M138="$0 (pad)",0,IF(M138=0,0,M138*AV138/100/IF(OR($P$7="",ISNUMBER($P$7)=FALSE),1,((1+$P$7/100)^(IF(OR($P$11="",ISNUMBER($P$11)=FALSE),AN138,IF(YEAR(NOW())+$P$11+10&lt;AN138,YEAR(NOW())+$P$11+10,AN138))-YEAR(NOW()))))*IF(OR($P$9="",ISNUMBER($P$9)=FALSE),1,((1+$P$9/100)^(IF(OR($P$11="",ISNUMBER($P$11)=FALSE),AN138,IF(YEAR(NOW())+$P$11+10&lt;AN138,YEAR(NOW())+$P$11+10,AN138))-YEAR(NOW()))))))</f>
        <v>0</v>
      </c>
      <c r="AS138" s="251">
        <f ca="1">IF(N138="$0 (pad)",0,IF(N138=0,0,N138*AV138/100/IF(OR($P$7="",ISNUMBER($P$7)=FALSE),1,((1+$P$7/100)^(IF(OR($P$11="",ISNUMBER($P$11)=FALSE),AN138,IF(YEAR(NOW())+$P$11+10&lt;AN138,YEAR(NOW())+$P$11+10,AN138))-YEAR(NOW()))))*IF(OR($P$9="",ISNUMBER($P$9)=FALSE),1,((1+$P$9/100)^(IF(OR($P$11="",ISNUMBER($P$11)=FALSE),AN138,IF(YEAR(NOW())+$P$11+10&lt;AN138,YEAR(NOW())+$P$11+10,AN138))-YEAR(NOW()))))))</f>
        <v>0</v>
      </c>
      <c r="AT138" s="251">
        <f ca="1">IF(Q138=0,0,Q138*AV138/100/IF(OR($P$7="",ISNUMBER($P$7)=FALSE),1,((1+$P$7/100)^(IF(OR($P$11="",ISNUMBER($P$11)=FALSE),AL138,IF(YEAR(NOW())+$P$11&lt;AL138,YEAR(NOW())+$P$11,AL138))-YEAR(NOW()))))*IF(OR($P$9="",ISNUMBER($P$9)=FALSE),1,((1+$P$9/100)^(IF(OR($P$11="",ISNUMBER($P$11)=FALSE),AL138,IF(YEAR(NOW())+$P$11&lt;AL138,YEAR(NOW())+$P$11,AL138))-YEAR(NOW())))))</f>
        <v>43314</v>
      </c>
      <c r="AU138" s="251">
        <f ca="1">IF(R138=0,0,R138*AV138/100/IF(OR($P$7="",ISNUMBER($P$7)=FALSE),1,((1+$P$7/100)^(IF(OR($P$11="",ISNUMBER($P$11)=FALSE),IF(AN138="",YEAR(NOW())+5,AN138),IF(YEAR(NOW())+$P$11+10&lt;IF(AN138="",YEAR(NOW())+5,AN138),YEAR(NOW())+$P$11+10,IF(AN138="",YEAR(NOW())+5,AN138)))-YEAR(NOW()))))*IF(OR($P$9="",ISNUMBER($P$9)=FALSE),1,((1+$P$9/100)^(IF(OR($P$11="",ISNUMBER($P$11)=FALSE),IF(AN138="",YEAR(NOW())+5,AN138),IF(YEAR(NOW())+$P$11+10&lt;IF(AN138="",YEAR(NOW())+5,AN138),YEAR(NOW())+$P$11+10,IF(AN138="",YEAR(NOW())+5,AN138)))-YEAR(NOW())))))</f>
        <v>2387.5</v>
      </c>
      <c r="AV138" s="78">
        <v>100</v>
      </c>
    </row>
    <row r="139" spans="1:48" x14ac:dyDescent="0.15">
      <c r="A139" s="112">
        <v>120</v>
      </c>
      <c r="B139" s="112" t="s">
        <v>1660</v>
      </c>
      <c r="C139" s="113" t="s">
        <v>1361</v>
      </c>
      <c r="D139" s="112" t="s">
        <v>278</v>
      </c>
      <c r="E139" s="119">
        <v>418025</v>
      </c>
      <c r="F139" s="112" t="s">
        <v>966</v>
      </c>
      <c r="G139" s="112" t="s">
        <v>1662</v>
      </c>
      <c r="H139" s="112" t="s">
        <v>1662</v>
      </c>
      <c r="I139" s="116">
        <v>1</v>
      </c>
      <c r="J139" s="288">
        <v>95800</v>
      </c>
      <c r="K139" s="288">
        <v>20500</v>
      </c>
      <c r="L139" s="288"/>
      <c r="M139" s="288">
        <v>0</v>
      </c>
      <c r="N139" s="288">
        <v>45700</v>
      </c>
      <c r="O139" s="288">
        <v>162000</v>
      </c>
      <c r="P139" s="288">
        <f t="shared" ca="1" si="3"/>
        <v>162000</v>
      </c>
      <c r="Q139" s="289">
        <v>43314</v>
      </c>
      <c r="R139" s="289">
        <v>2387.5</v>
      </c>
      <c r="S139" s="289">
        <v>45701.5</v>
      </c>
      <c r="T139" s="290">
        <f t="shared" ca="1" si="4"/>
        <v>45701.5</v>
      </c>
      <c r="U139" s="109"/>
      <c r="V139" s="109" t="s">
        <v>1366</v>
      </c>
      <c r="W139" s="109" t="s">
        <v>1369</v>
      </c>
      <c r="X139" s="108" t="s">
        <v>1367</v>
      </c>
      <c r="Y139" s="108" t="s">
        <v>1068</v>
      </c>
      <c r="Z139" s="287">
        <v>49069</v>
      </c>
      <c r="AA139" s="107">
        <f t="shared" ca="1" si="5"/>
        <v>53452</v>
      </c>
      <c r="AB139" s="108" t="s">
        <v>1670</v>
      </c>
      <c r="AC139" s="108" t="s">
        <v>1669</v>
      </c>
      <c r="AD139" s="108">
        <v>2010</v>
      </c>
      <c r="AE139" s="110">
        <v>1704</v>
      </c>
      <c r="AF139" s="110">
        <v>709.49</v>
      </c>
      <c r="AG139" s="108" t="s">
        <v>1666</v>
      </c>
      <c r="AH139" s="110">
        <v>2.2000000000000002</v>
      </c>
      <c r="AI139" s="109" t="s">
        <v>991</v>
      </c>
      <c r="AJ139" s="109"/>
      <c r="AK139" s="80">
        <v>53452</v>
      </c>
      <c r="AL139" s="78">
        <v>2046</v>
      </c>
      <c r="AM139" s="78">
        <v>2047</v>
      </c>
      <c r="AN139" s="78">
        <v>2056</v>
      </c>
      <c r="AO139" s="251">
        <f ca="1">IF(J139=0,0,J139*AV139/100/IF(OR($P$7="",ISNUMBER($P$7)=FALSE),1,((1+$P$7/100)^(IF(OR($P$11="",ISNUMBER($P$11)=FALSE),AL139,IF(YEAR(NOW())+$P$11&lt;AL139,YEAR(NOW())+$P$11,AL139))-YEAR(NOW()))))*IF(OR($P$9="",ISNUMBER($P$9)=FALSE),1,((1+$P$9/100)^(IF(OR($P$11="",ISNUMBER($P$11)=FALSE),AL139,IF(YEAR(NOW())+$P$11&lt;AL139,YEAR(NOW())+$P$11,AL139))-YEAR(NOW())))))</f>
        <v>95800</v>
      </c>
      <c r="AP139" s="251">
        <f ca="1">IF(K139=0,0,K139*AV139/100/IF(OR($P$7="",ISNUMBER($P$7)=FALSE),1,((1+$P$7/100)^(IF(OR($P$11="",ISNUMBER($P$11)=FALSE),AM139,IF(YEAR(NOW())+$P$11+1&lt;AM139,YEAR(NOW())+$P$11+1,AM139))-YEAR(NOW()))))*IF(OR($P$9="",ISNUMBER($P$9)=FALSE),1,((1+$P$9/100)^(IF(OR($P$11="",ISNUMBER($P$11)=FALSE),AM139,IF(YEAR(NOW())+$P$11+1&lt;AM139,YEAR(NOW())+$P$11+1,AM139))-YEAR(NOW())))))</f>
        <v>20500</v>
      </c>
      <c r="AQ139" s="251"/>
      <c r="AR139" s="251">
        <f ca="1">IF(M139="$0 (pad)",0,IF(M139=0,0,M139*AV139/100/IF(OR($P$7="",ISNUMBER($P$7)=FALSE),1,((1+$P$7/100)^(IF(OR($P$11="",ISNUMBER($P$11)=FALSE),AN139,IF(YEAR(NOW())+$P$11+10&lt;AN139,YEAR(NOW())+$P$11+10,AN139))-YEAR(NOW()))))*IF(OR($P$9="",ISNUMBER($P$9)=FALSE),1,((1+$P$9/100)^(IF(OR($P$11="",ISNUMBER($P$11)=FALSE),AN139,IF(YEAR(NOW())+$P$11+10&lt;AN139,YEAR(NOW())+$P$11+10,AN139))-YEAR(NOW()))))))</f>
        <v>0</v>
      </c>
      <c r="AS139" s="251">
        <f ca="1">IF(N139="$0 (pad)",0,IF(N139=0,0,N139*AV139/100/IF(OR($P$7="",ISNUMBER($P$7)=FALSE),1,((1+$P$7/100)^(IF(OR($P$11="",ISNUMBER($P$11)=FALSE),AN139,IF(YEAR(NOW())+$P$11+10&lt;AN139,YEAR(NOW())+$P$11+10,AN139))-YEAR(NOW()))))*IF(OR($P$9="",ISNUMBER($P$9)=FALSE),1,((1+$P$9/100)^(IF(OR($P$11="",ISNUMBER($P$11)=FALSE),AN139,IF(YEAR(NOW())+$P$11+10&lt;AN139,YEAR(NOW())+$P$11+10,AN139))-YEAR(NOW()))))))</f>
        <v>45700</v>
      </c>
      <c r="AT139" s="251">
        <f ca="1">IF(Q139=0,0,Q139*AV139/100/IF(OR($P$7="",ISNUMBER($P$7)=FALSE),1,((1+$P$7/100)^(IF(OR($P$11="",ISNUMBER($P$11)=FALSE),AL139,IF(YEAR(NOW())+$P$11&lt;AL139,YEAR(NOW())+$P$11,AL139))-YEAR(NOW()))))*IF(OR($P$9="",ISNUMBER($P$9)=FALSE),1,((1+$P$9/100)^(IF(OR($P$11="",ISNUMBER($P$11)=FALSE),AL139,IF(YEAR(NOW())+$P$11&lt;AL139,YEAR(NOW())+$P$11,AL139))-YEAR(NOW())))))</f>
        <v>43314</v>
      </c>
      <c r="AU139" s="251">
        <f ca="1">IF(R139=0,0,R139*AV139/100/IF(OR($P$7="",ISNUMBER($P$7)=FALSE),1,((1+$P$7/100)^(IF(OR($P$11="",ISNUMBER($P$11)=FALSE),IF(AN139="",YEAR(NOW())+5,AN139),IF(YEAR(NOW())+$P$11+10&lt;IF(AN139="",YEAR(NOW())+5,AN139),YEAR(NOW())+$P$11+10,IF(AN139="",YEAR(NOW())+5,AN139)))-YEAR(NOW()))))*IF(OR($P$9="",ISNUMBER($P$9)=FALSE),1,((1+$P$9/100)^(IF(OR($P$11="",ISNUMBER($P$11)=FALSE),IF(AN139="",YEAR(NOW())+5,AN139),IF(YEAR(NOW())+$P$11+10&lt;IF(AN139="",YEAR(NOW())+5,AN139),YEAR(NOW())+$P$11+10,IF(AN139="",YEAR(NOW())+5,AN139)))-YEAR(NOW())))))</f>
        <v>2387.5</v>
      </c>
      <c r="AV139" s="78">
        <v>100</v>
      </c>
    </row>
    <row r="140" spans="1:48" x14ac:dyDescent="0.15">
      <c r="A140" s="112">
        <v>121</v>
      </c>
      <c r="B140" s="112" t="s">
        <v>1660</v>
      </c>
      <c r="C140" s="113" t="s">
        <v>1361</v>
      </c>
      <c r="D140" s="112" t="s">
        <v>279</v>
      </c>
      <c r="E140" s="119">
        <v>487323</v>
      </c>
      <c r="F140" s="112" t="s">
        <v>966</v>
      </c>
      <c r="G140" s="112" t="s">
        <v>1662</v>
      </c>
      <c r="H140" s="112" t="s">
        <v>1662</v>
      </c>
      <c r="I140" s="116">
        <v>1</v>
      </c>
      <c r="J140" s="288">
        <v>36400</v>
      </c>
      <c r="K140" s="288">
        <v>5500</v>
      </c>
      <c r="L140" s="288"/>
      <c r="M140" s="288" t="s">
        <v>989</v>
      </c>
      <c r="N140" s="288" t="s">
        <v>989</v>
      </c>
      <c r="O140" s="288">
        <v>41900</v>
      </c>
      <c r="P140" s="288">
        <f t="shared" ca="1" si="3"/>
        <v>41900</v>
      </c>
      <c r="Q140" s="289">
        <v>43314</v>
      </c>
      <c r="R140" s="289">
        <v>2387.5</v>
      </c>
      <c r="S140" s="289">
        <v>45701.5</v>
      </c>
      <c r="T140" s="290">
        <f t="shared" ca="1" si="4"/>
        <v>45701.5</v>
      </c>
      <c r="U140" s="109"/>
      <c r="V140" s="109" t="s">
        <v>1366</v>
      </c>
      <c r="W140" s="109" t="s">
        <v>1369</v>
      </c>
      <c r="X140" s="108" t="s">
        <v>1367</v>
      </c>
      <c r="Y140" s="108" t="s">
        <v>1069</v>
      </c>
      <c r="Z140" s="287">
        <v>45545</v>
      </c>
      <c r="AA140" s="107">
        <f t="shared" ca="1" si="5"/>
        <v>49928</v>
      </c>
      <c r="AB140" s="108" t="s">
        <v>1670</v>
      </c>
      <c r="AC140" s="108" t="s">
        <v>1669</v>
      </c>
      <c r="AD140" s="108">
        <v>2018</v>
      </c>
      <c r="AE140" s="110">
        <v>2272</v>
      </c>
      <c r="AF140" s="110">
        <v>712.67</v>
      </c>
      <c r="AG140" s="108" t="s">
        <v>1666</v>
      </c>
      <c r="AH140" s="110">
        <v>5.2</v>
      </c>
      <c r="AI140" s="109" t="s">
        <v>991</v>
      </c>
      <c r="AJ140" s="109"/>
      <c r="AK140" s="80">
        <v>49928</v>
      </c>
      <c r="AL140" s="78">
        <v>2036</v>
      </c>
      <c r="AM140" s="78">
        <v>2037</v>
      </c>
      <c r="AN140" s="78">
        <v>2046</v>
      </c>
      <c r="AO140" s="251">
        <f ca="1">IF(J140=0,0,J140*AV140/100/IF(OR($P$7="",ISNUMBER($P$7)=FALSE),1,((1+$P$7/100)^(IF(OR($P$11="",ISNUMBER($P$11)=FALSE),AL140,IF(YEAR(NOW())+$P$11&lt;AL140,YEAR(NOW())+$P$11,AL140))-YEAR(NOW()))))*IF(OR($P$9="",ISNUMBER($P$9)=FALSE),1,((1+$P$9/100)^(IF(OR($P$11="",ISNUMBER($P$11)=FALSE),AL140,IF(YEAR(NOW())+$P$11&lt;AL140,YEAR(NOW())+$P$11,AL140))-YEAR(NOW())))))</f>
        <v>36400</v>
      </c>
      <c r="AP140" s="251">
        <f ca="1">IF(K140=0,0,K140*AV140/100/IF(OR($P$7="",ISNUMBER($P$7)=FALSE),1,((1+$P$7/100)^(IF(OR($P$11="",ISNUMBER($P$11)=FALSE),AM140,IF(YEAR(NOW())+$P$11+1&lt;AM140,YEAR(NOW())+$P$11+1,AM140))-YEAR(NOW()))))*IF(OR($P$9="",ISNUMBER($P$9)=FALSE),1,((1+$P$9/100)^(IF(OR($P$11="",ISNUMBER($P$11)=FALSE),AM140,IF(YEAR(NOW())+$P$11+1&lt;AM140,YEAR(NOW())+$P$11+1,AM140))-YEAR(NOW())))))</f>
        <v>5500</v>
      </c>
      <c r="AQ140" s="251"/>
      <c r="AR140" s="251">
        <f ca="1">IF(M140="$0 (pad)",0,IF(M140=0,0,M140*AV140/100/IF(OR($P$7="",ISNUMBER($P$7)=FALSE),1,((1+$P$7/100)^(IF(OR($P$11="",ISNUMBER($P$11)=FALSE),AN140,IF(YEAR(NOW())+$P$11+10&lt;AN140,YEAR(NOW())+$P$11+10,AN140))-YEAR(NOW()))))*IF(OR($P$9="",ISNUMBER($P$9)=FALSE),1,((1+$P$9/100)^(IF(OR($P$11="",ISNUMBER($P$11)=FALSE),AN140,IF(YEAR(NOW())+$P$11+10&lt;AN140,YEAR(NOW())+$P$11+10,AN140))-YEAR(NOW()))))))</f>
        <v>0</v>
      </c>
      <c r="AS140" s="251">
        <f ca="1">IF(N140="$0 (pad)",0,IF(N140=0,0,N140*AV140/100/IF(OR($P$7="",ISNUMBER($P$7)=FALSE),1,((1+$P$7/100)^(IF(OR($P$11="",ISNUMBER($P$11)=FALSE),AN140,IF(YEAR(NOW())+$P$11+10&lt;AN140,YEAR(NOW())+$P$11+10,AN140))-YEAR(NOW()))))*IF(OR($P$9="",ISNUMBER($P$9)=FALSE),1,((1+$P$9/100)^(IF(OR($P$11="",ISNUMBER($P$11)=FALSE),AN140,IF(YEAR(NOW())+$P$11+10&lt;AN140,YEAR(NOW())+$P$11+10,AN140))-YEAR(NOW()))))))</f>
        <v>0</v>
      </c>
      <c r="AT140" s="251">
        <f ca="1">IF(Q140=0,0,Q140*AV140/100/IF(OR($P$7="",ISNUMBER($P$7)=FALSE),1,((1+$P$7/100)^(IF(OR($P$11="",ISNUMBER($P$11)=FALSE),AL140,IF(YEAR(NOW())+$P$11&lt;AL140,YEAR(NOW())+$P$11,AL140))-YEAR(NOW()))))*IF(OR($P$9="",ISNUMBER($P$9)=FALSE),1,((1+$P$9/100)^(IF(OR($P$11="",ISNUMBER($P$11)=FALSE),AL140,IF(YEAR(NOW())+$P$11&lt;AL140,YEAR(NOW())+$P$11,AL140))-YEAR(NOW())))))</f>
        <v>43314</v>
      </c>
      <c r="AU140" s="251">
        <f ca="1">IF(R140=0,0,R140*AV140/100/IF(OR($P$7="",ISNUMBER($P$7)=FALSE),1,((1+$P$7/100)^(IF(OR($P$11="",ISNUMBER($P$11)=FALSE),IF(AN140="",YEAR(NOW())+5,AN140),IF(YEAR(NOW())+$P$11+10&lt;IF(AN140="",YEAR(NOW())+5,AN140),YEAR(NOW())+$P$11+10,IF(AN140="",YEAR(NOW())+5,AN140)))-YEAR(NOW()))))*IF(OR($P$9="",ISNUMBER($P$9)=FALSE),1,((1+$P$9/100)^(IF(OR($P$11="",ISNUMBER($P$11)=FALSE),IF(AN140="",YEAR(NOW())+5,AN140),IF(YEAR(NOW())+$P$11+10&lt;IF(AN140="",YEAR(NOW())+5,AN140),YEAR(NOW())+$P$11+10,IF(AN140="",YEAR(NOW())+5,AN140)))-YEAR(NOW())))))</f>
        <v>2387.5</v>
      </c>
      <c r="AV140" s="78">
        <v>100</v>
      </c>
    </row>
    <row r="141" spans="1:48" x14ac:dyDescent="0.15">
      <c r="A141" s="112">
        <v>122</v>
      </c>
      <c r="B141" s="112" t="s">
        <v>1660</v>
      </c>
      <c r="C141" s="113" t="s">
        <v>1361</v>
      </c>
      <c r="D141" s="112" t="s">
        <v>280</v>
      </c>
      <c r="E141" s="119">
        <v>487324</v>
      </c>
      <c r="F141" s="112" t="s">
        <v>966</v>
      </c>
      <c r="G141" s="112" t="s">
        <v>1662</v>
      </c>
      <c r="H141" s="112" t="s">
        <v>1662</v>
      </c>
      <c r="I141" s="116">
        <v>1</v>
      </c>
      <c r="J141" s="288">
        <v>35200</v>
      </c>
      <c r="K141" s="288">
        <v>5500</v>
      </c>
      <c r="L141" s="288"/>
      <c r="M141" s="288" t="s">
        <v>989</v>
      </c>
      <c r="N141" s="288" t="s">
        <v>989</v>
      </c>
      <c r="O141" s="288">
        <v>40700</v>
      </c>
      <c r="P141" s="288">
        <f t="shared" ca="1" si="3"/>
        <v>40700</v>
      </c>
      <c r="Q141" s="289">
        <v>43314</v>
      </c>
      <c r="R141" s="289">
        <v>2387.5</v>
      </c>
      <c r="S141" s="289">
        <v>45701.5</v>
      </c>
      <c r="T141" s="290">
        <f t="shared" ca="1" si="4"/>
        <v>45701.5</v>
      </c>
      <c r="U141" s="109"/>
      <c r="V141" s="109" t="s">
        <v>1366</v>
      </c>
      <c r="W141" s="109" t="s">
        <v>1369</v>
      </c>
      <c r="X141" s="108" t="s">
        <v>1367</v>
      </c>
      <c r="Y141" s="108" t="s">
        <v>1069</v>
      </c>
      <c r="Z141" s="287">
        <v>45451</v>
      </c>
      <c r="AA141" s="107">
        <f t="shared" ca="1" si="5"/>
        <v>49834</v>
      </c>
      <c r="AB141" s="108" t="s">
        <v>1670</v>
      </c>
      <c r="AC141" s="108" t="s">
        <v>1669</v>
      </c>
      <c r="AD141" s="108">
        <v>2018</v>
      </c>
      <c r="AE141" s="110">
        <v>2260</v>
      </c>
      <c r="AF141" s="110">
        <v>714.07</v>
      </c>
      <c r="AG141" s="108" t="s">
        <v>1666</v>
      </c>
      <c r="AH141" s="110">
        <v>2.8</v>
      </c>
      <c r="AI141" s="109" t="s">
        <v>991</v>
      </c>
      <c r="AJ141" s="109"/>
      <c r="AK141" s="80">
        <v>49834</v>
      </c>
      <c r="AL141" s="78">
        <v>2036</v>
      </c>
      <c r="AM141" s="78">
        <v>2037</v>
      </c>
      <c r="AN141" s="78">
        <v>2046</v>
      </c>
      <c r="AO141" s="251">
        <f ca="1">IF(J141=0,0,J141*AV141/100/IF(OR($P$7="",ISNUMBER($P$7)=FALSE),1,((1+$P$7/100)^(IF(OR($P$11="",ISNUMBER($P$11)=FALSE),AL141,IF(YEAR(NOW())+$P$11&lt;AL141,YEAR(NOW())+$P$11,AL141))-YEAR(NOW()))))*IF(OR($P$9="",ISNUMBER($P$9)=FALSE),1,((1+$P$9/100)^(IF(OR($P$11="",ISNUMBER($P$11)=FALSE),AL141,IF(YEAR(NOW())+$P$11&lt;AL141,YEAR(NOW())+$P$11,AL141))-YEAR(NOW())))))</f>
        <v>35200</v>
      </c>
      <c r="AP141" s="251">
        <f ca="1">IF(K141=0,0,K141*AV141/100/IF(OR($P$7="",ISNUMBER($P$7)=FALSE),1,((1+$P$7/100)^(IF(OR($P$11="",ISNUMBER($P$11)=FALSE),AM141,IF(YEAR(NOW())+$P$11+1&lt;AM141,YEAR(NOW())+$P$11+1,AM141))-YEAR(NOW()))))*IF(OR($P$9="",ISNUMBER($P$9)=FALSE),1,((1+$P$9/100)^(IF(OR($P$11="",ISNUMBER($P$11)=FALSE),AM141,IF(YEAR(NOW())+$P$11+1&lt;AM141,YEAR(NOW())+$P$11+1,AM141))-YEAR(NOW())))))</f>
        <v>5500</v>
      </c>
      <c r="AQ141" s="251"/>
      <c r="AR141" s="251">
        <f ca="1">IF(M141="$0 (pad)",0,IF(M141=0,0,M141*AV141/100/IF(OR($P$7="",ISNUMBER($P$7)=FALSE),1,((1+$P$7/100)^(IF(OR($P$11="",ISNUMBER($P$11)=FALSE),AN141,IF(YEAR(NOW())+$P$11+10&lt;AN141,YEAR(NOW())+$P$11+10,AN141))-YEAR(NOW()))))*IF(OR($P$9="",ISNUMBER($P$9)=FALSE),1,((1+$P$9/100)^(IF(OR($P$11="",ISNUMBER($P$11)=FALSE),AN141,IF(YEAR(NOW())+$P$11+10&lt;AN141,YEAR(NOW())+$P$11+10,AN141))-YEAR(NOW()))))))</f>
        <v>0</v>
      </c>
      <c r="AS141" s="251">
        <f ca="1">IF(N141="$0 (pad)",0,IF(N141=0,0,N141*AV141/100/IF(OR($P$7="",ISNUMBER($P$7)=FALSE),1,((1+$P$7/100)^(IF(OR($P$11="",ISNUMBER($P$11)=FALSE),AN141,IF(YEAR(NOW())+$P$11+10&lt;AN141,YEAR(NOW())+$P$11+10,AN141))-YEAR(NOW()))))*IF(OR($P$9="",ISNUMBER($P$9)=FALSE),1,((1+$P$9/100)^(IF(OR($P$11="",ISNUMBER($P$11)=FALSE),AN141,IF(YEAR(NOW())+$P$11+10&lt;AN141,YEAR(NOW())+$P$11+10,AN141))-YEAR(NOW()))))))</f>
        <v>0</v>
      </c>
      <c r="AT141" s="251">
        <f ca="1">IF(Q141=0,0,Q141*AV141/100/IF(OR($P$7="",ISNUMBER($P$7)=FALSE),1,((1+$P$7/100)^(IF(OR($P$11="",ISNUMBER($P$11)=FALSE),AL141,IF(YEAR(NOW())+$P$11&lt;AL141,YEAR(NOW())+$P$11,AL141))-YEAR(NOW()))))*IF(OR($P$9="",ISNUMBER($P$9)=FALSE),1,((1+$P$9/100)^(IF(OR($P$11="",ISNUMBER($P$11)=FALSE),AL141,IF(YEAR(NOW())+$P$11&lt;AL141,YEAR(NOW())+$P$11,AL141))-YEAR(NOW())))))</f>
        <v>43314</v>
      </c>
      <c r="AU141" s="251">
        <f ca="1">IF(R141=0,0,R141*AV141/100/IF(OR($P$7="",ISNUMBER($P$7)=FALSE),1,((1+$P$7/100)^(IF(OR($P$11="",ISNUMBER($P$11)=FALSE),IF(AN141="",YEAR(NOW())+5,AN141),IF(YEAR(NOW())+$P$11+10&lt;IF(AN141="",YEAR(NOW())+5,AN141),YEAR(NOW())+$P$11+10,IF(AN141="",YEAR(NOW())+5,AN141)))-YEAR(NOW()))))*IF(OR($P$9="",ISNUMBER($P$9)=FALSE),1,((1+$P$9/100)^(IF(OR($P$11="",ISNUMBER($P$11)=FALSE),IF(AN141="",YEAR(NOW())+5,AN141),IF(YEAR(NOW())+$P$11+10&lt;IF(AN141="",YEAR(NOW())+5,AN141),YEAR(NOW())+$P$11+10,IF(AN141="",YEAR(NOW())+5,AN141)))-YEAR(NOW())))))</f>
        <v>2387.5</v>
      </c>
      <c r="AV141" s="78">
        <v>100</v>
      </c>
    </row>
    <row r="142" spans="1:48" x14ac:dyDescent="0.15">
      <c r="A142" s="112">
        <v>123</v>
      </c>
      <c r="B142" s="112" t="s">
        <v>1660</v>
      </c>
      <c r="C142" s="113" t="s">
        <v>1361</v>
      </c>
      <c r="D142" s="112" t="s">
        <v>281</v>
      </c>
      <c r="E142" s="119">
        <v>432652</v>
      </c>
      <c r="F142" s="112" t="s">
        <v>966</v>
      </c>
      <c r="G142" s="112" t="s">
        <v>1662</v>
      </c>
      <c r="H142" s="112" t="s">
        <v>1662</v>
      </c>
      <c r="I142" s="116">
        <v>1</v>
      </c>
      <c r="J142" s="288">
        <v>35200</v>
      </c>
      <c r="K142" s="288">
        <v>5500</v>
      </c>
      <c r="L142" s="288"/>
      <c r="M142" s="288" t="s">
        <v>989</v>
      </c>
      <c r="N142" s="288" t="s">
        <v>989</v>
      </c>
      <c r="O142" s="288">
        <v>40700</v>
      </c>
      <c r="P142" s="288">
        <f t="shared" ca="1" si="3"/>
        <v>40700</v>
      </c>
      <c r="Q142" s="289">
        <v>43314</v>
      </c>
      <c r="R142" s="289">
        <v>2387.5</v>
      </c>
      <c r="S142" s="289">
        <v>45701.5</v>
      </c>
      <c r="T142" s="290">
        <f t="shared" ca="1" si="4"/>
        <v>45701.5</v>
      </c>
      <c r="U142" s="109"/>
      <c r="V142" s="109" t="s">
        <v>1366</v>
      </c>
      <c r="W142" s="109" t="s">
        <v>1369</v>
      </c>
      <c r="X142" s="108" t="s">
        <v>1367</v>
      </c>
      <c r="Y142" s="108" t="s">
        <v>1068</v>
      </c>
      <c r="Z142" s="287">
        <v>46838</v>
      </c>
      <c r="AA142" s="107">
        <f t="shared" ca="1" si="5"/>
        <v>51221</v>
      </c>
      <c r="AB142" s="108" t="s">
        <v>1670</v>
      </c>
      <c r="AC142" s="108" t="s">
        <v>1669</v>
      </c>
      <c r="AD142" s="108">
        <v>2011</v>
      </c>
      <c r="AE142" s="110">
        <v>1682</v>
      </c>
      <c r="AF142" s="110">
        <v>710.28</v>
      </c>
      <c r="AG142" s="108" t="s">
        <v>1666</v>
      </c>
      <c r="AH142" s="110">
        <v>6.9</v>
      </c>
      <c r="AI142" s="109" t="s">
        <v>991</v>
      </c>
      <c r="AJ142" s="109"/>
      <c r="AK142" s="80">
        <v>51221</v>
      </c>
      <c r="AL142" s="78">
        <v>2040</v>
      </c>
      <c r="AM142" s="78">
        <v>2041</v>
      </c>
      <c r="AN142" s="78">
        <v>2056</v>
      </c>
      <c r="AO142" s="251">
        <f ca="1">IF(J142=0,0,J142*AV142/100/IF(OR($P$7="",ISNUMBER($P$7)=FALSE),1,((1+$P$7/100)^(IF(OR($P$11="",ISNUMBER($P$11)=FALSE),AL142,IF(YEAR(NOW())+$P$11&lt;AL142,YEAR(NOW())+$P$11,AL142))-YEAR(NOW()))))*IF(OR($P$9="",ISNUMBER($P$9)=FALSE),1,((1+$P$9/100)^(IF(OR($P$11="",ISNUMBER($P$11)=FALSE),AL142,IF(YEAR(NOW())+$P$11&lt;AL142,YEAR(NOW())+$P$11,AL142))-YEAR(NOW())))))</f>
        <v>35200</v>
      </c>
      <c r="AP142" s="251">
        <f ca="1">IF(K142=0,0,K142*AV142/100/IF(OR($P$7="",ISNUMBER($P$7)=FALSE),1,((1+$P$7/100)^(IF(OR($P$11="",ISNUMBER($P$11)=FALSE),AM142,IF(YEAR(NOW())+$P$11+1&lt;AM142,YEAR(NOW())+$P$11+1,AM142))-YEAR(NOW()))))*IF(OR($P$9="",ISNUMBER($P$9)=FALSE),1,((1+$P$9/100)^(IF(OR($P$11="",ISNUMBER($P$11)=FALSE),AM142,IF(YEAR(NOW())+$P$11+1&lt;AM142,YEAR(NOW())+$P$11+1,AM142))-YEAR(NOW())))))</f>
        <v>5500</v>
      </c>
      <c r="AQ142" s="251"/>
      <c r="AR142" s="251">
        <f ca="1">IF(M142="$0 (pad)",0,IF(M142=0,0,M142*AV142/100/IF(OR($P$7="",ISNUMBER($P$7)=FALSE),1,((1+$P$7/100)^(IF(OR($P$11="",ISNUMBER($P$11)=FALSE),AN142,IF(YEAR(NOW())+$P$11+10&lt;AN142,YEAR(NOW())+$P$11+10,AN142))-YEAR(NOW()))))*IF(OR($P$9="",ISNUMBER($P$9)=FALSE),1,((1+$P$9/100)^(IF(OR($P$11="",ISNUMBER($P$11)=FALSE),AN142,IF(YEAR(NOW())+$P$11+10&lt;AN142,YEAR(NOW())+$P$11+10,AN142))-YEAR(NOW()))))))</f>
        <v>0</v>
      </c>
      <c r="AS142" s="251">
        <f ca="1">IF(N142="$0 (pad)",0,IF(N142=0,0,N142*AV142/100/IF(OR($P$7="",ISNUMBER($P$7)=FALSE),1,((1+$P$7/100)^(IF(OR($P$11="",ISNUMBER($P$11)=FALSE),AN142,IF(YEAR(NOW())+$P$11+10&lt;AN142,YEAR(NOW())+$P$11+10,AN142))-YEAR(NOW()))))*IF(OR($P$9="",ISNUMBER($P$9)=FALSE),1,((1+$P$9/100)^(IF(OR($P$11="",ISNUMBER($P$11)=FALSE),AN142,IF(YEAR(NOW())+$P$11+10&lt;AN142,YEAR(NOW())+$P$11+10,AN142))-YEAR(NOW()))))))</f>
        <v>0</v>
      </c>
      <c r="AT142" s="251">
        <f ca="1">IF(Q142=0,0,Q142*AV142/100/IF(OR($P$7="",ISNUMBER($P$7)=FALSE),1,((1+$P$7/100)^(IF(OR($P$11="",ISNUMBER($P$11)=FALSE),AL142,IF(YEAR(NOW())+$P$11&lt;AL142,YEAR(NOW())+$P$11,AL142))-YEAR(NOW()))))*IF(OR($P$9="",ISNUMBER($P$9)=FALSE),1,((1+$P$9/100)^(IF(OR($P$11="",ISNUMBER($P$11)=FALSE),AL142,IF(YEAR(NOW())+$P$11&lt;AL142,YEAR(NOW())+$P$11,AL142))-YEAR(NOW())))))</f>
        <v>43314</v>
      </c>
      <c r="AU142" s="251">
        <f ca="1">IF(R142=0,0,R142*AV142/100/IF(OR($P$7="",ISNUMBER($P$7)=FALSE),1,((1+$P$7/100)^(IF(OR($P$11="",ISNUMBER($P$11)=FALSE),IF(AN142="",YEAR(NOW())+5,AN142),IF(YEAR(NOW())+$P$11+10&lt;IF(AN142="",YEAR(NOW())+5,AN142),YEAR(NOW())+$P$11+10,IF(AN142="",YEAR(NOW())+5,AN142)))-YEAR(NOW()))))*IF(OR($P$9="",ISNUMBER($P$9)=FALSE),1,((1+$P$9/100)^(IF(OR($P$11="",ISNUMBER($P$11)=FALSE),IF(AN142="",YEAR(NOW())+5,AN142),IF(YEAR(NOW())+$P$11+10&lt;IF(AN142="",YEAR(NOW())+5,AN142),YEAR(NOW())+$P$11+10,IF(AN142="",YEAR(NOW())+5,AN142)))-YEAR(NOW())))))</f>
        <v>2387.5</v>
      </c>
      <c r="AV142" s="78">
        <v>100</v>
      </c>
    </row>
    <row r="143" spans="1:48" x14ac:dyDescent="0.15">
      <c r="A143" s="112">
        <v>124</v>
      </c>
      <c r="B143" s="112" t="s">
        <v>1660</v>
      </c>
      <c r="C143" s="113" t="s">
        <v>1361</v>
      </c>
      <c r="D143" s="112" t="s">
        <v>282</v>
      </c>
      <c r="E143" s="119">
        <v>432704</v>
      </c>
      <c r="F143" s="112" t="s">
        <v>966</v>
      </c>
      <c r="G143" s="112" t="s">
        <v>1661</v>
      </c>
      <c r="H143" s="112" t="s">
        <v>1661</v>
      </c>
      <c r="I143" s="116">
        <v>1</v>
      </c>
      <c r="J143" s="288">
        <v>32200</v>
      </c>
      <c r="K143" s="288">
        <v>5500</v>
      </c>
      <c r="L143" s="288"/>
      <c r="M143" s="288" t="s">
        <v>989</v>
      </c>
      <c r="N143" s="288" t="s">
        <v>989</v>
      </c>
      <c r="O143" s="288">
        <v>37700</v>
      </c>
      <c r="P143" s="288">
        <f t="shared" ca="1" si="3"/>
        <v>37700</v>
      </c>
      <c r="Q143" s="289">
        <v>43314</v>
      </c>
      <c r="R143" s="289">
        <v>2387.5</v>
      </c>
      <c r="S143" s="289">
        <v>45701.5</v>
      </c>
      <c r="T143" s="290">
        <f t="shared" ca="1" si="4"/>
        <v>45701.5</v>
      </c>
      <c r="U143" s="109"/>
      <c r="V143" s="109" t="s">
        <v>1366</v>
      </c>
      <c r="W143" s="109" t="s">
        <v>1369</v>
      </c>
      <c r="X143" s="108" t="s">
        <v>1367</v>
      </c>
      <c r="Y143" s="108" t="s">
        <v>1068</v>
      </c>
      <c r="Z143" s="287">
        <v>45351</v>
      </c>
      <c r="AA143" s="107">
        <f t="shared" ca="1" si="5"/>
        <v>49734</v>
      </c>
      <c r="AB143" s="108" t="s">
        <v>1670</v>
      </c>
      <c r="AC143" s="108" t="s">
        <v>1669</v>
      </c>
      <c r="AD143" s="108">
        <v>2011</v>
      </c>
      <c r="AE143" s="110">
        <v>1597</v>
      </c>
      <c r="AF143" s="110">
        <v>708.88</v>
      </c>
      <c r="AG143" s="108" t="s">
        <v>1666</v>
      </c>
      <c r="AH143" s="110"/>
      <c r="AI143" s="109" t="s">
        <v>991</v>
      </c>
      <c r="AJ143" s="109"/>
      <c r="AK143" s="80">
        <v>49734</v>
      </c>
      <c r="AL143" s="78">
        <v>2036</v>
      </c>
      <c r="AM143" s="78">
        <v>2037</v>
      </c>
      <c r="AN143" s="78">
        <v>2056</v>
      </c>
      <c r="AO143" s="251">
        <f ca="1">IF(J143=0,0,J143*AV143/100/IF(OR($P$7="",ISNUMBER($P$7)=FALSE),1,((1+$P$7/100)^(IF(OR($P$11="",ISNUMBER($P$11)=FALSE),AL143,IF(YEAR(NOW())+$P$11&lt;AL143,YEAR(NOW())+$P$11,AL143))-YEAR(NOW()))))*IF(OR($P$9="",ISNUMBER($P$9)=FALSE),1,((1+$P$9/100)^(IF(OR($P$11="",ISNUMBER($P$11)=FALSE),AL143,IF(YEAR(NOW())+$P$11&lt;AL143,YEAR(NOW())+$P$11,AL143))-YEAR(NOW())))))</f>
        <v>32200</v>
      </c>
      <c r="AP143" s="251">
        <f ca="1">IF(K143=0,0,K143*AV143/100/IF(OR($P$7="",ISNUMBER($P$7)=FALSE),1,((1+$P$7/100)^(IF(OR($P$11="",ISNUMBER($P$11)=FALSE),AM143,IF(YEAR(NOW())+$P$11+1&lt;AM143,YEAR(NOW())+$P$11+1,AM143))-YEAR(NOW()))))*IF(OR($P$9="",ISNUMBER($P$9)=FALSE),1,((1+$P$9/100)^(IF(OR($P$11="",ISNUMBER($P$11)=FALSE),AM143,IF(YEAR(NOW())+$P$11+1&lt;AM143,YEAR(NOW())+$P$11+1,AM143))-YEAR(NOW())))))</f>
        <v>5500</v>
      </c>
      <c r="AQ143" s="251"/>
      <c r="AR143" s="251">
        <f ca="1">IF(M143="$0 (pad)",0,IF(M143=0,0,M143*AV143/100/IF(OR($P$7="",ISNUMBER($P$7)=FALSE),1,((1+$P$7/100)^(IF(OR($P$11="",ISNUMBER($P$11)=FALSE),AN143,IF(YEAR(NOW())+$P$11+10&lt;AN143,YEAR(NOW())+$P$11+10,AN143))-YEAR(NOW()))))*IF(OR($P$9="",ISNUMBER($P$9)=FALSE),1,((1+$P$9/100)^(IF(OR($P$11="",ISNUMBER($P$11)=FALSE),AN143,IF(YEAR(NOW())+$P$11+10&lt;AN143,YEAR(NOW())+$P$11+10,AN143))-YEAR(NOW()))))))</f>
        <v>0</v>
      </c>
      <c r="AS143" s="251">
        <f ca="1">IF(N143="$0 (pad)",0,IF(N143=0,0,N143*AV143/100/IF(OR($P$7="",ISNUMBER($P$7)=FALSE),1,((1+$P$7/100)^(IF(OR($P$11="",ISNUMBER($P$11)=FALSE),AN143,IF(YEAR(NOW())+$P$11+10&lt;AN143,YEAR(NOW())+$P$11+10,AN143))-YEAR(NOW()))))*IF(OR($P$9="",ISNUMBER($P$9)=FALSE),1,((1+$P$9/100)^(IF(OR($P$11="",ISNUMBER($P$11)=FALSE),AN143,IF(YEAR(NOW())+$P$11+10&lt;AN143,YEAR(NOW())+$P$11+10,AN143))-YEAR(NOW()))))))</f>
        <v>0</v>
      </c>
      <c r="AT143" s="251">
        <f ca="1">IF(Q143=0,0,Q143*AV143/100/IF(OR($P$7="",ISNUMBER($P$7)=FALSE),1,((1+$P$7/100)^(IF(OR($P$11="",ISNUMBER($P$11)=FALSE),AL143,IF(YEAR(NOW())+$P$11&lt;AL143,YEAR(NOW())+$P$11,AL143))-YEAR(NOW()))))*IF(OR($P$9="",ISNUMBER($P$9)=FALSE),1,((1+$P$9/100)^(IF(OR($P$11="",ISNUMBER($P$11)=FALSE),AL143,IF(YEAR(NOW())+$P$11&lt;AL143,YEAR(NOW())+$P$11,AL143))-YEAR(NOW())))))</f>
        <v>43314</v>
      </c>
      <c r="AU143" s="251">
        <f ca="1">IF(R143=0,0,R143*AV143/100/IF(OR($P$7="",ISNUMBER($P$7)=FALSE),1,((1+$P$7/100)^(IF(OR($P$11="",ISNUMBER($P$11)=FALSE),IF(AN143="",YEAR(NOW())+5,AN143),IF(YEAR(NOW())+$P$11+10&lt;IF(AN143="",YEAR(NOW())+5,AN143),YEAR(NOW())+$P$11+10,IF(AN143="",YEAR(NOW())+5,AN143)))-YEAR(NOW()))))*IF(OR($P$9="",ISNUMBER($P$9)=FALSE),1,((1+$P$9/100)^(IF(OR($P$11="",ISNUMBER($P$11)=FALSE),IF(AN143="",YEAR(NOW())+5,AN143),IF(YEAR(NOW())+$P$11+10&lt;IF(AN143="",YEAR(NOW())+5,AN143),YEAR(NOW())+$P$11+10,IF(AN143="",YEAR(NOW())+5,AN143)))-YEAR(NOW())))))</f>
        <v>2387.5</v>
      </c>
      <c r="AV143" s="78">
        <v>100</v>
      </c>
    </row>
    <row r="144" spans="1:48" x14ac:dyDescent="0.15">
      <c r="A144" s="112">
        <v>125</v>
      </c>
      <c r="B144" s="112" t="s">
        <v>1660</v>
      </c>
      <c r="C144" s="113" t="s">
        <v>1361</v>
      </c>
      <c r="D144" s="112" t="s">
        <v>283</v>
      </c>
      <c r="E144" s="119">
        <v>418023</v>
      </c>
      <c r="F144" s="112" t="s">
        <v>966</v>
      </c>
      <c r="G144" s="112" t="s">
        <v>1661</v>
      </c>
      <c r="H144" s="112" t="s">
        <v>1661</v>
      </c>
      <c r="I144" s="116">
        <v>1</v>
      </c>
      <c r="J144" s="288">
        <v>92200</v>
      </c>
      <c r="K144" s="288">
        <v>5500</v>
      </c>
      <c r="L144" s="288"/>
      <c r="M144" s="288" t="s">
        <v>989</v>
      </c>
      <c r="N144" s="288" t="s">
        <v>989</v>
      </c>
      <c r="O144" s="288">
        <v>97700</v>
      </c>
      <c r="P144" s="288">
        <f t="shared" ca="1" si="3"/>
        <v>97700</v>
      </c>
      <c r="Q144" s="289">
        <v>43314</v>
      </c>
      <c r="R144" s="289">
        <v>2387.5</v>
      </c>
      <c r="S144" s="289">
        <v>45701.5</v>
      </c>
      <c r="T144" s="290">
        <f t="shared" ca="1" si="4"/>
        <v>45701.5</v>
      </c>
      <c r="U144" s="109"/>
      <c r="V144" s="109" t="s">
        <v>1366</v>
      </c>
      <c r="W144" s="109" t="s">
        <v>1369</v>
      </c>
      <c r="X144" s="108" t="s">
        <v>1367</v>
      </c>
      <c r="Y144" s="108" t="s">
        <v>1068</v>
      </c>
      <c r="Z144" s="287">
        <v>43008</v>
      </c>
      <c r="AA144" s="107">
        <f t="shared" ca="1" si="5"/>
        <v>47391</v>
      </c>
      <c r="AB144" s="108" t="s">
        <v>1670</v>
      </c>
      <c r="AC144" s="108" t="s">
        <v>1669</v>
      </c>
      <c r="AD144" s="108">
        <v>2010</v>
      </c>
      <c r="AE144" s="110">
        <v>1568</v>
      </c>
      <c r="AF144" s="110">
        <v>707.45</v>
      </c>
      <c r="AG144" s="108" t="s">
        <v>1666</v>
      </c>
      <c r="AH144" s="110"/>
      <c r="AI144" s="109" t="s">
        <v>991</v>
      </c>
      <c r="AJ144" s="109"/>
      <c r="AK144" s="80">
        <v>47391</v>
      </c>
      <c r="AL144" s="78">
        <v>2029</v>
      </c>
      <c r="AM144" s="78">
        <v>2030</v>
      </c>
      <c r="AN144" s="78">
        <v>2056</v>
      </c>
      <c r="AO144" s="251">
        <f ca="1">IF(J144=0,0,J144*AV144/100/IF(OR($P$7="",ISNUMBER($P$7)=FALSE),1,((1+$P$7/100)^(IF(OR($P$11="",ISNUMBER($P$11)=FALSE),AL144,IF(YEAR(NOW())+$P$11&lt;AL144,YEAR(NOW())+$P$11,AL144))-YEAR(NOW()))))*IF(OR($P$9="",ISNUMBER($P$9)=FALSE),1,((1+$P$9/100)^(IF(OR($P$11="",ISNUMBER($P$11)=FALSE),AL144,IF(YEAR(NOW())+$P$11&lt;AL144,YEAR(NOW())+$P$11,AL144))-YEAR(NOW())))))</f>
        <v>92200</v>
      </c>
      <c r="AP144" s="251">
        <f ca="1">IF(K144=0,0,K144*AV144/100/IF(OR($P$7="",ISNUMBER($P$7)=FALSE),1,((1+$P$7/100)^(IF(OR($P$11="",ISNUMBER($P$11)=FALSE),AM144,IF(YEAR(NOW())+$P$11+1&lt;AM144,YEAR(NOW())+$P$11+1,AM144))-YEAR(NOW()))))*IF(OR($P$9="",ISNUMBER($P$9)=FALSE),1,((1+$P$9/100)^(IF(OR($P$11="",ISNUMBER($P$11)=FALSE),AM144,IF(YEAR(NOW())+$P$11+1&lt;AM144,YEAR(NOW())+$P$11+1,AM144))-YEAR(NOW())))))</f>
        <v>5500</v>
      </c>
      <c r="AQ144" s="251"/>
      <c r="AR144" s="251">
        <f ca="1">IF(M144="$0 (pad)",0,IF(M144=0,0,M144*AV144/100/IF(OR($P$7="",ISNUMBER($P$7)=FALSE),1,((1+$P$7/100)^(IF(OR($P$11="",ISNUMBER($P$11)=FALSE),AN144,IF(YEAR(NOW())+$P$11+10&lt;AN144,YEAR(NOW())+$P$11+10,AN144))-YEAR(NOW()))))*IF(OR($P$9="",ISNUMBER($P$9)=FALSE),1,((1+$P$9/100)^(IF(OR($P$11="",ISNUMBER($P$11)=FALSE),AN144,IF(YEAR(NOW())+$P$11+10&lt;AN144,YEAR(NOW())+$P$11+10,AN144))-YEAR(NOW()))))))</f>
        <v>0</v>
      </c>
      <c r="AS144" s="251">
        <f ca="1">IF(N144="$0 (pad)",0,IF(N144=0,0,N144*AV144/100/IF(OR($P$7="",ISNUMBER($P$7)=FALSE),1,((1+$P$7/100)^(IF(OR($P$11="",ISNUMBER($P$11)=FALSE),AN144,IF(YEAR(NOW())+$P$11+10&lt;AN144,YEAR(NOW())+$P$11+10,AN144))-YEAR(NOW()))))*IF(OR($P$9="",ISNUMBER($P$9)=FALSE),1,((1+$P$9/100)^(IF(OR($P$11="",ISNUMBER($P$11)=FALSE),AN144,IF(YEAR(NOW())+$P$11+10&lt;AN144,YEAR(NOW())+$P$11+10,AN144))-YEAR(NOW()))))))</f>
        <v>0</v>
      </c>
      <c r="AT144" s="251">
        <f ca="1">IF(Q144=0,0,Q144*AV144/100/IF(OR($P$7="",ISNUMBER($P$7)=FALSE),1,((1+$P$7/100)^(IF(OR($P$11="",ISNUMBER($P$11)=FALSE),AL144,IF(YEAR(NOW())+$P$11&lt;AL144,YEAR(NOW())+$P$11,AL144))-YEAR(NOW()))))*IF(OR($P$9="",ISNUMBER($P$9)=FALSE),1,((1+$P$9/100)^(IF(OR($P$11="",ISNUMBER($P$11)=FALSE),AL144,IF(YEAR(NOW())+$P$11&lt;AL144,YEAR(NOW())+$P$11,AL144))-YEAR(NOW())))))</f>
        <v>43314</v>
      </c>
      <c r="AU144" s="251">
        <f ca="1">IF(R144=0,0,R144*AV144/100/IF(OR($P$7="",ISNUMBER($P$7)=FALSE),1,((1+$P$7/100)^(IF(OR($P$11="",ISNUMBER($P$11)=FALSE),IF(AN144="",YEAR(NOW())+5,AN144),IF(YEAR(NOW())+$P$11+10&lt;IF(AN144="",YEAR(NOW())+5,AN144),YEAR(NOW())+$P$11+10,IF(AN144="",YEAR(NOW())+5,AN144)))-YEAR(NOW()))))*IF(OR($P$9="",ISNUMBER($P$9)=FALSE),1,((1+$P$9/100)^(IF(OR($P$11="",ISNUMBER($P$11)=FALSE),IF(AN144="",YEAR(NOW())+5,AN144),IF(YEAR(NOW())+$P$11+10&lt;IF(AN144="",YEAR(NOW())+5,AN144),YEAR(NOW())+$P$11+10,IF(AN144="",YEAR(NOW())+5,AN144)))-YEAR(NOW())))))</f>
        <v>2387.5</v>
      </c>
      <c r="AV144" s="78">
        <v>100</v>
      </c>
    </row>
    <row r="145" spans="1:48" x14ac:dyDescent="0.15">
      <c r="A145" s="112">
        <v>126</v>
      </c>
      <c r="B145" s="112" t="s">
        <v>1660</v>
      </c>
      <c r="C145" s="113" t="s">
        <v>1361</v>
      </c>
      <c r="D145" s="112" t="s">
        <v>284</v>
      </c>
      <c r="E145" s="119">
        <v>432654</v>
      </c>
      <c r="F145" s="112" t="s">
        <v>966</v>
      </c>
      <c r="G145" s="112" t="s">
        <v>1662</v>
      </c>
      <c r="H145" s="112" t="s">
        <v>1662</v>
      </c>
      <c r="I145" s="116">
        <v>1</v>
      </c>
      <c r="J145" s="288">
        <v>36400</v>
      </c>
      <c r="K145" s="288">
        <v>5500</v>
      </c>
      <c r="L145" s="288"/>
      <c r="M145" s="288" t="s">
        <v>989</v>
      </c>
      <c r="N145" s="288" t="s">
        <v>989</v>
      </c>
      <c r="O145" s="288">
        <v>41900</v>
      </c>
      <c r="P145" s="288">
        <f t="shared" ca="1" si="3"/>
        <v>41900</v>
      </c>
      <c r="Q145" s="289">
        <v>43314</v>
      </c>
      <c r="R145" s="289">
        <v>2387.5</v>
      </c>
      <c r="S145" s="289">
        <v>45701.5</v>
      </c>
      <c r="T145" s="290">
        <f t="shared" ca="1" si="4"/>
        <v>45701.5</v>
      </c>
      <c r="U145" s="109"/>
      <c r="V145" s="109" t="s">
        <v>1366</v>
      </c>
      <c r="W145" s="109" t="s">
        <v>1369</v>
      </c>
      <c r="X145" s="108" t="s">
        <v>1367</v>
      </c>
      <c r="Y145" s="108" t="s">
        <v>1068</v>
      </c>
      <c r="Z145" s="287">
        <v>48943</v>
      </c>
      <c r="AA145" s="107">
        <f t="shared" ca="1" si="5"/>
        <v>53326</v>
      </c>
      <c r="AB145" s="108" t="s">
        <v>1670</v>
      </c>
      <c r="AC145" s="108" t="s">
        <v>1669</v>
      </c>
      <c r="AD145" s="108">
        <v>2011</v>
      </c>
      <c r="AE145" s="110">
        <v>1687</v>
      </c>
      <c r="AF145" s="110">
        <v>709.95</v>
      </c>
      <c r="AG145" s="108" t="s">
        <v>1666</v>
      </c>
      <c r="AH145" s="110">
        <v>2.6</v>
      </c>
      <c r="AI145" s="109" t="s">
        <v>991</v>
      </c>
      <c r="AJ145" s="109"/>
      <c r="AK145" s="80">
        <v>53326</v>
      </c>
      <c r="AL145" s="78">
        <v>2045</v>
      </c>
      <c r="AM145" s="78">
        <v>2046</v>
      </c>
      <c r="AN145" s="78">
        <v>2056</v>
      </c>
      <c r="AO145" s="251">
        <f ca="1">IF(J145=0,0,J145*AV145/100/IF(OR($P$7="",ISNUMBER($P$7)=FALSE),1,((1+$P$7/100)^(IF(OR($P$11="",ISNUMBER($P$11)=FALSE),AL145,IF(YEAR(NOW())+$P$11&lt;AL145,YEAR(NOW())+$P$11,AL145))-YEAR(NOW()))))*IF(OR($P$9="",ISNUMBER($P$9)=FALSE),1,((1+$P$9/100)^(IF(OR($P$11="",ISNUMBER($P$11)=FALSE),AL145,IF(YEAR(NOW())+$P$11&lt;AL145,YEAR(NOW())+$P$11,AL145))-YEAR(NOW())))))</f>
        <v>36400</v>
      </c>
      <c r="AP145" s="251">
        <f ca="1">IF(K145=0,0,K145*AV145/100/IF(OR($P$7="",ISNUMBER($P$7)=FALSE),1,((1+$P$7/100)^(IF(OR($P$11="",ISNUMBER($P$11)=FALSE),AM145,IF(YEAR(NOW())+$P$11+1&lt;AM145,YEAR(NOW())+$P$11+1,AM145))-YEAR(NOW()))))*IF(OR($P$9="",ISNUMBER($P$9)=FALSE),1,((1+$P$9/100)^(IF(OR($P$11="",ISNUMBER($P$11)=FALSE),AM145,IF(YEAR(NOW())+$P$11+1&lt;AM145,YEAR(NOW())+$P$11+1,AM145))-YEAR(NOW())))))</f>
        <v>5500</v>
      </c>
      <c r="AQ145" s="251"/>
      <c r="AR145" s="251">
        <f ca="1">IF(M145="$0 (pad)",0,IF(M145=0,0,M145*AV145/100/IF(OR($P$7="",ISNUMBER($P$7)=FALSE),1,((1+$P$7/100)^(IF(OR($P$11="",ISNUMBER($P$11)=FALSE),AN145,IF(YEAR(NOW())+$P$11+10&lt;AN145,YEAR(NOW())+$P$11+10,AN145))-YEAR(NOW()))))*IF(OR($P$9="",ISNUMBER($P$9)=FALSE),1,((1+$P$9/100)^(IF(OR($P$11="",ISNUMBER($P$11)=FALSE),AN145,IF(YEAR(NOW())+$P$11+10&lt;AN145,YEAR(NOW())+$P$11+10,AN145))-YEAR(NOW()))))))</f>
        <v>0</v>
      </c>
      <c r="AS145" s="251">
        <f ca="1">IF(N145="$0 (pad)",0,IF(N145=0,0,N145*AV145/100/IF(OR($P$7="",ISNUMBER($P$7)=FALSE),1,((1+$P$7/100)^(IF(OR($P$11="",ISNUMBER($P$11)=FALSE),AN145,IF(YEAR(NOW())+$P$11+10&lt;AN145,YEAR(NOW())+$P$11+10,AN145))-YEAR(NOW()))))*IF(OR($P$9="",ISNUMBER($P$9)=FALSE),1,((1+$P$9/100)^(IF(OR($P$11="",ISNUMBER($P$11)=FALSE),AN145,IF(YEAR(NOW())+$P$11+10&lt;AN145,YEAR(NOW())+$P$11+10,AN145))-YEAR(NOW()))))))</f>
        <v>0</v>
      </c>
      <c r="AT145" s="251">
        <f ca="1">IF(Q145=0,0,Q145*AV145/100/IF(OR($P$7="",ISNUMBER($P$7)=FALSE),1,((1+$P$7/100)^(IF(OR($P$11="",ISNUMBER($P$11)=FALSE),AL145,IF(YEAR(NOW())+$P$11&lt;AL145,YEAR(NOW())+$P$11,AL145))-YEAR(NOW()))))*IF(OR($P$9="",ISNUMBER($P$9)=FALSE),1,((1+$P$9/100)^(IF(OR($P$11="",ISNUMBER($P$11)=FALSE),AL145,IF(YEAR(NOW())+$P$11&lt;AL145,YEAR(NOW())+$P$11,AL145))-YEAR(NOW())))))</f>
        <v>43314</v>
      </c>
      <c r="AU145" s="251">
        <f ca="1">IF(R145=0,0,R145*AV145/100/IF(OR($P$7="",ISNUMBER($P$7)=FALSE),1,((1+$P$7/100)^(IF(OR($P$11="",ISNUMBER($P$11)=FALSE),IF(AN145="",YEAR(NOW())+5,AN145),IF(YEAR(NOW())+$P$11+10&lt;IF(AN145="",YEAR(NOW())+5,AN145),YEAR(NOW())+$P$11+10,IF(AN145="",YEAR(NOW())+5,AN145)))-YEAR(NOW()))))*IF(OR($P$9="",ISNUMBER($P$9)=FALSE),1,((1+$P$9/100)^(IF(OR($P$11="",ISNUMBER($P$11)=FALSE),IF(AN145="",YEAR(NOW())+5,AN145),IF(YEAR(NOW())+$P$11+10&lt;IF(AN145="",YEAR(NOW())+5,AN145),YEAR(NOW())+$P$11+10,IF(AN145="",YEAR(NOW())+5,AN145)))-YEAR(NOW())))))</f>
        <v>2387.5</v>
      </c>
      <c r="AV145" s="78">
        <v>100</v>
      </c>
    </row>
    <row r="146" spans="1:48" x14ac:dyDescent="0.15">
      <c r="A146" s="112">
        <v>127</v>
      </c>
      <c r="B146" s="112" t="s">
        <v>1660</v>
      </c>
      <c r="C146" s="113" t="s">
        <v>1361</v>
      </c>
      <c r="D146" s="112" t="s">
        <v>285</v>
      </c>
      <c r="E146" s="119">
        <v>441020</v>
      </c>
      <c r="F146" s="112" t="s">
        <v>966</v>
      </c>
      <c r="G146" s="112" t="s">
        <v>1661</v>
      </c>
      <c r="H146" s="112" t="s">
        <v>1661</v>
      </c>
      <c r="I146" s="116">
        <v>1</v>
      </c>
      <c r="J146" s="288">
        <v>35200</v>
      </c>
      <c r="K146" s="288">
        <v>5500</v>
      </c>
      <c r="L146" s="288"/>
      <c r="M146" s="288" t="s">
        <v>989</v>
      </c>
      <c r="N146" s="288" t="s">
        <v>989</v>
      </c>
      <c r="O146" s="288">
        <v>40700</v>
      </c>
      <c r="P146" s="288">
        <f t="shared" ca="1" si="3"/>
        <v>40700</v>
      </c>
      <c r="Q146" s="289">
        <v>43314</v>
      </c>
      <c r="R146" s="289">
        <v>2387.5</v>
      </c>
      <c r="S146" s="289">
        <v>45701.5</v>
      </c>
      <c r="T146" s="290">
        <f t="shared" ca="1" si="4"/>
        <v>45701.5</v>
      </c>
      <c r="U146" s="109"/>
      <c r="V146" s="109" t="s">
        <v>1366</v>
      </c>
      <c r="W146" s="109" t="s">
        <v>1369</v>
      </c>
      <c r="X146" s="108" t="s">
        <v>1367</v>
      </c>
      <c r="Y146" s="108" t="s">
        <v>1064</v>
      </c>
      <c r="Z146" s="287">
        <v>45169</v>
      </c>
      <c r="AA146" s="107">
        <f t="shared" ca="1" si="5"/>
        <v>49552</v>
      </c>
      <c r="AB146" s="108" t="s">
        <v>1670</v>
      </c>
      <c r="AC146" s="108" t="s">
        <v>1669</v>
      </c>
      <c r="AD146" s="108">
        <v>2012</v>
      </c>
      <c r="AE146" s="110">
        <v>1862</v>
      </c>
      <c r="AF146" s="110">
        <v>716.73</v>
      </c>
      <c r="AG146" s="108" t="s">
        <v>1666</v>
      </c>
      <c r="AH146" s="110"/>
      <c r="AI146" s="109" t="s">
        <v>991</v>
      </c>
      <c r="AJ146" s="109"/>
      <c r="AK146" s="80">
        <v>49552</v>
      </c>
      <c r="AL146" s="78">
        <v>2035</v>
      </c>
      <c r="AM146" s="78">
        <v>2036</v>
      </c>
      <c r="AN146" s="78">
        <v>2052</v>
      </c>
      <c r="AO146" s="251">
        <f ca="1">IF(J146=0,0,J146*AV146/100/IF(OR($P$7="",ISNUMBER($P$7)=FALSE),1,((1+$P$7/100)^(IF(OR($P$11="",ISNUMBER($P$11)=FALSE),AL146,IF(YEAR(NOW())+$P$11&lt;AL146,YEAR(NOW())+$P$11,AL146))-YEAR(NOW()))))*IF(OR($P$9="",ISNUMBER($P$9)=FALSE),1,((1+$P$9/100)^(IF(OR($P$11="",ISNUMBER($P$11)=FALSE),AL146,IF(YEAR(NOW())+$P$11&lt;AL146,YEAR(NOW())+$P$11,AL146))-YEAR(NOW())))))</f>
        <v>35200</v>
      </c>
      <c r="AP146" s="251">
        <f ca="1">IF(K146=0,0,K146*AV146/100/IF(OR($P$7="",ISNUMBER($P$7)=FALSE),1,((1+$P$7/100)^(IF(OR($P$11="",ISNUMBER($P$11)=FALSE),AM146,IF(YEAR(NOW())+$P$11+1&lt;AM146,YEAR(NOW())+$P$11+1,AM146))-YEAR(NOW()))))*IF(OR($P$9="",ISNUMBER($P$9)=FALSE),1,((1+$P$9/100)^(IF(OR($P$11="",ISNUMBER($P$11)=FALSE),AM146,IF(YEAR(NOW())+$P$11+1&lt;AM146,YEAR(NOW())+$P$11+1,AM146))-YEAR(NOW())))))</f>
        <v>5500</v>
      </c>
      <c r="AQ146" s="251"/>
      <c r="AR146" s="251">
        <f ca="1">IF(M146="$0 (pad)",0,IF(M146=0,0,M146*AV146/100/IF(OR($P$7="",ISNUMBER($P$7)=FALSE),1,((1+$P$7/100)^(IF(OR($P$11="",ISNUMBER($P$11)=FALSE),AN146,IF(YEAR(NOW())+$P$11+10&lt;AN146,YEAR(NOW())+$P$11+10,AN146))-YEAR(NOW()))))*IF(OR($P$9="",ISNUMBER($P$9)=FALSE),1,((1+$P$9/100)^(IF(OR($P$11="",ISNUMBER($P$11)=FALSE),AN146,IF(YEAR(NOW())+$P$11+10&lt;AN146,YEAR(NOW())+$P$11+10,AN146))-YEAR(NOW()))))))</f>
        <v>0</v>
      </c>
      <c r="AS146" s="251">
        <f ca="1">IF(N146="$0 (pad)",0,IF(N146=0,0,N146*AV146/100/IF(OR($P$7="",ISNUMBER($P$7)=FALSE),1,((1+$P$7/100)^(IF(OR($P$11="",ISNUMBER($P$11)=FALSE),AN146,IF(YEAR(NOW())+$P$11+10&lt;AN146,YEAR(NOW())+$P$11+10,AN146))-YEAR(NOW()))))*IF(OR($P$9="",ISNUMBER($P$9)=FALSE),1,((1+$P$9/100)^(IF(OR($P$11="",ISNUMBER($P$11)=FALSE),AN146,IF(YEAR(NOW())+$P$11+10&lt;AN146,YEAR(NOW())+$P$11+10,AN146))-YEAR(NOW()))))))</f>
        <v>0</v>
      </c>
      <c r="AT146" s="251">
        <f ca="1">IF(Q146=0,0,Q146*AV146/100/IF(OR($P$7="",ISNUMBER($P$7)=FALSE),1,((1+$P$7/100)^(IF(OR($P$11="",ISNUMBER($P$11)=FALSE),AL146,IF(YEAR(NOW())+$P$11&lt;AL146,YEAR(NOW())+$P$11,AL146))-YEAR(NOW()))))*IF(OR($P$9="",ISNUMBER($P$9)=FALSE),1,((1+$P$9/100)^(IF(OR($P$11="",ISNUMBER($P$11)=FALSE),AL146,IF(YEAR(NOW())+$P$11&lt;AL146,YEAR(NOW())+$P$11,AL146))-YEAR(NOW())))))</f>
        <v>43314</v>
      </c>
      <c r="AU146" s="251">
        <f ca="1">IF(R146=0,0,R146*AV146/100/IF(OR($P$7="",ISNUMBER($P$7)=FALSE),1,((1+$P$7/100)^(IF(OR($P$11="",ISNUMBER($P$11)=FALSE),IF(AN146="",YEAR(NOW())+5,AN146),IF(YEAR(NOW())+$P$11+10&lt;IF(AN146="",YEAR(NOW())+5,AN146),YEAR(NOW())+$P$11+10,IF(AN146="",YEAR(NOW())+5,AN146)))-YEAR(NOW()))))*IF(OR($P$9="",ISNUMBER($P$9)=FALSE),1,((1+$P$9/100)^(IF(OR($P$11="",ISNUMBER($P$11)=FALSE),IF(AN146="",YEAR(NOW())+5,AN146),IF(YEAR(NOW())+$P$11+10&lt;IF(AN146="",YEAR(NOW())+5,AN146),YEAR(NOW())+$P$11+10,IF(AN146="",YEAR(NOW())+5,AN146)))-YEAR(NOW())))))</f>
        <v>2387.5</v>
      </c>
      <c r="AV146" s="78">
        <v>100</v>
      </c>
    </row>
    <row r="147" spans="1:48" x14ac:dyDescent="0.15">
      <c r="A147" s="112">
        <v>128</v>
      </c>
      <c r="B147" s="112" t="s">
        <v>1660</v>
      </c>
      <c r="C147" s="113" t="s">
        <v>1361</v>
      </c>
      <c r="D147" s="112" t="s">
        <v>286</v>
      </c>
      <c r="E147" s="119">
        <v>430028</v>
      </c>
      <c r="F147" s="112" t="s">
        <v>966</v>
      </c>
      <c r="G147" s="112" t="s">
        <v>1661</v>
      </c>
      <c r="H147" s="112" t="s">
        <v>1661</v>
      </c>
      <c r="I147" s="116">
        <v>1</v>
      </c>
      <c r="J147" s="288">
        <v>37900</v>
      </c>
      <c r="K147" s="288">
        <v>5500</v>
      </c>
      <c r="L147" s="288"/>
      <c r="M147" s="288" t="s">
        <v>989</v>
      </c>
      <c r="N147" s="288" t="s">
        <v>989</v>
      </c>
      <c r="O147" s="288">
        <v>43400</v>
      </c>
      <c r="P147" s="288">
        <f t="shared" ca="1" si="3"/>
        <v>43400</v>
      </c>
      <c r="Q147" s="289">
        <v>43314</v>
      </c>
      <c r="R147" s="289">
        <v>2387.5</v>
      </c>
      <c r="S147" s="289">
        <v>45701.5</v>
      </c>
      <c r="T147" s="290">
        <f t="shared" ca="1" si="4"/>
        <v>45701.5</v>
      </c>
      <c r="U147" s="109"/>
      <c r="V147" s="109" t="s">
        <v>1366</v>
      </c>
      <c r="W147" s="109" t="s">
        <v>1369</v>
      </c>
      <c r="X147" s="108" t="s">
        <v>1367</v>
      </c>
      <c r="Y147" s="108" t="s">
        <v>1070</v>
      </c>
      <c r="Z147" s="287">
        <v>43921</v>
      </c>
      <c r="AA147" s="107">
        <f t="shared" ca="1" si="5"/>
        <v>48304</v>
      </c>
      <c r="AB147" s="108" t="s">
        <v>1670</v>
      </c>
      <c r="AC147" s="108" t="s">
        <v>1669</v>
      </c>
      <c r="AD147" s="108">
        <v>2011</v>
      </c>
      <c r="AE147" s="110">
        <v>1761</v>
      </c>
      <c r="AF147" s="110">
        <v>719.81</v>
      </c>
      <c r="AG147" s="108" t="s">
        <v>1666</v>
      </c>
      <c r="AH147" s="110"/>
      <c r="AI147" s="109" t="s">
        <v>991</v>
      </c>
      <c r="AJ147" s="109"/>
      <c r="AK147" s="80">
        <v>48304</v>
      </c>
      <c r="AL147" s="78">
        <v>2032</v>
      </c>
      <c r="AM147" s="78">
        <v>2033</v>
      </c>
      <c r="AN147" s="78">
        <v>2042</v>
      </c>
      <c r="AO147" s="251">
        <f ca="1">IF(J147=0,0,J147*AV147/100/IF(OR($P$7="",ISNUMBER($P$7)=FALSE),1,((1+$P$7/100)^(IF(OR($P$11="",ISNUMBER($P$11)=FALSE),AL147,IF(YEAR(NOW())+$P$11&lt;AL147,YEAR(NOW())+$P$11,AL147))-YEAR(NOW()))))*IF(OR($P$9="",ISNUMBER($P$9)=FALSE),1,((1+$P$9/100)^(IF(OR($P$11="",ISNUMBER($P$11)=FALSE),AL147,IF(YEAR(NOW())+$P$11&lt;AL147,YEAR(NOW())+$P$11,AL147))-YEAR(NOW())))))</f>
        <v>37900</v>
      </c>
      <c r="AP147" s="251">
        <f ca="1">IF(K147=0,0,K147*AV147/100/IF(OR($P$7="",ISNUMBER($P$7)=FALSE),1,((1+$P$7/100)^(IF(OR($P$11="",ISNUMBER($P$11)=FALSE),AM147,IF(YEAR(NOW())+$P$11+1&lt;AM147,YEAR(NOW())+$P$11+1,AM147))-YEAR(NOW()))))*IF(OR($P$9="",ISNUMBER($P$9)=FALSE),1,((1+$P$9/100)^(IF(OR($P$11="",ISNUMBER($P$11)=FALSE),AM147,IF(YEAR(NOW())+$P$11+1&lt;AM147,YEAR(NOW())+$P$11+1,AM147))-YEAR(NOW())))))</f>
        <v>5500</v>
      </c>
      <c r="AQ147" s="251"/>
      <c r="AR147" s="251">
        <f ca="1">IF(M147="$0 (pad)",0,IF(M147=0,0,M147*AV147/100/IF(OR($P$7="",ISNUMBER($P$7)=FALSE),1,((1+$P$7/100)^(IF(OR($P$11="",ISNUMBER($P$11)=FALSE),AN147,IF(YEAR(NOW())+$P$11+10&lt;AN147,YEAR(NOW())+$P$11+10,AN147))-YEAR(NOW()))))*IF(OR($P$9="",ISNUMBER($P$9)=FALSE),1,((1+$P$9/100)^(IF(OR($P$11="",ISNUMBER($P$11)=FALSE),AN147,IF(YEAR(NOW())+$P$11+10&lt;AN147,YEAR(NOW())+$P$11+10,AN147))-YEAR(NOW()))))))</f>
        <v>0</v>
      </c>
      <c r="AS147" s="251">
        <f ca="1">IF(N147="$0 (pad)",0,IF(N147=0,0,N147*AV147/100/IF(OR($P$7="",ISNUMBER($P$7)=FALSE),1,((1+$P$7/100)^(IF(OR($P$11="",ISNUMBER($P$11)=FALSE),AN147,IF(YEAR(NOW())+$P$11+10&lt;AN147,YEAR(NOW())+$P$11+10,AN147))-YEAR(NOW()))))*IF(OR($P$9="",ISNUMBER($P$9)=FALSE),1,((1+$P$9/100)^(IF(OR($P$11="",ISNUMBER($P$11)=FALSE),AN147,IF(YEAR(NOW())+$P$11+10&lt;AN147,YEAR(NOW())+$P$11+10,AN147))-YEAR(NOW()))))))</f>
        <v>0</v>
      </c>
      <c r="AT147" s="251">
        <f ca="1">IF(Q147=0,0,Q147*AV147/100/IF(OR($P$7="",ISNUMBER($P$7)=FALSE),1,((1+$P$7/100)^(IF(OR($P$11="",ISNUMBER($P$11)=FALSE),AL147,IF(YEAR(NOW())+$P$11&lt;AL147,YEAR(NOW())+$P$11,AL147))-YEAR(NOW()))))*IF(OR($P$9="",ISNUMBER($P$9)=FALSE),1,((1+$P$9/100)^(IF(OR($P$11="",ISNUMBER($P$11)=FALSE),AL147,IF(YEAR(NOW())+$P$11&lt;AL147,YEAR(NOW())+$P$11,AL147))-YEAR(NOW())))))</f>
        <v>43314</v>
      </c>
      <c r="AU147" s="251">
        <f ca="1">IF(R147=0,0,R147*AV147/100/IF(OR($P$7="",ISNUMBER($P$7)=FALSE),1,((1+$P$7/100)^(IF(OR($P$11="",ISNUMBER($P$11)=FALSE),IF(AN147="",YEAR(NOW())+5,AN147),IF(YEAR(NOW())+$P$11+10&lt;IF(AN147="",YEAR(NOW())+5,AN147),YEAR(NOW())+$P$11+10,IF(AN147="",YEAR(NOW())+5,AN147)))-YEAR(NOW()))))*IF(OR($P$9="",ISNUMBER($P$9)=FALSE),1,((1+$P$9/100)^(IF(OR($P$11="",ISNUMBER($P$11)=FALSE),IF(AN147="",YEAR(NOW())+5,AN147),IF(YEAR(NOW())+$P$11+10&lt;IF(AN147="",YEAR(NOW())+5,AN147),YEAR(NOW())+$P$11+10,IF(AN147="",YEAR(NOW())+5,AN147)))-YEAR(NOW())))))</f>
        <v>2387.5</v>
      </c>
      <c r="AV147" s="78">
        <v>100</v>
      </c>
    </row>
    <row r="148" spans="1:48" x14ac:dyDescent="0.15">
      <c r="A148" s="112">
        <v>129</v>
      </c>
      <c r="B148" s="112" t="s">
        <v>1660</v>
      </c>
      <c r="C148" s="113" t="s">
        <v>1361</v>
      </c>
      <c r="D148" s="112" t="s">
        <v>287</v>
      </c>
      <c r="E148" s="119">
        <v>429913</v>
      </c>
      <c r="F148" s="112" t="s">
        <v>966</v>
      </c>
      <c r="G148" s="112" t="s">
        <v>1661</v>
      </c>
      <c r="H148" s="112" t="s">
        <v>1661</v>
      </c>
      <c r="I148" s="116">
        <v>1</v>
      </c>
      <c r="J148" s="288">
        <v>37900</v>
      </c>
      <c r="K148" s="288">
        <v>20500</v>
      </c>
      <c r="L148" s="288"/>
      <c r="M148" s="288">
        <v>0</v>
      </c>
      <c r="N148" s="288">
        <v>35800</v>
      </c>
      <c r="O148" s="288">
        <v>94200</v>
      </c>
      <c r="P148" s="288">
        <f t="shared" ref="P148:P211" ca="1" si="6">SUM(AO148:AS148)</f>
        <v>94200</v>
      </c>
      <c r="Q148" s="289">
        <v>43314</v>
      </c>
      <c r="R148" s="289">
        <v>23875</v>
      </c>
      <c r="S148" s="289">
        <v>67189</v>
      </c>
      <c r="T148" s="290">
        <f t="shared" ref="T148:T211" ca="1" si="7">SUM(AT148:AU148)</f>
        <v>67189</v>
      </c>
      <c r="U148" s="109"/>
      <c r="V148" s="109" t="s">
        <v>1366</v>
      </c>
      <c r="W148" s="109" t="s">
        <v>1369</v>
      </c>
      <c r="X148" s="108" t="s">
        <v>1367</v>
      </c>
      <c r="Y148" s="108" t="s">
        <v>1070</v>
      </c>
      <c r="Z148" s="287">
        <v>43921</v>
      </c>
      <c r="AA148" s="107">
        <f t="shared" ref="AA148:AA211" ca="1" si="8">IF(OR($P$11="",AK148="Complete",ISNUMBER($P$11)=FALSE),AK148,IF(YEAR(AK148)&gt;YEAR(NOW())+$P$11,DATE(YEAR(NOW())+$P$11,12,31),AK148))</f>
        <v>48304</v>
      </c>
      <c r="AB148" s="108" t="s">
        <v>1670</v>
      </c>
      <c r="AC148" s="108" t="s">
        <v>1669</v>
      </c>
      <c r="AD148" s="108">
        <v>2011</v>
      </c>
      <c r="AE148" s="110">
        <v>1760</v>
      </c>
      <c r="AF148" s="110">
        <v>721.34</v>
      </c>
      <c r="AG148" s="108" t="s">
        <v>1666</v>
      </c>
      <c r="AH148" s="110"/>
      <c r="AI148" s="109" t="s">
        <v>991</v>
      </c>
      <c r="AJ148" s="109"/>
      <c r="AK148" s="80">
        <v>48304</v>
      </c>
      <c r="AL148" s="78">
        <v>2032</v>
      </c>
      <c r="AM148" s="78">
        <v>2033</v>
      </c>
      <c r="AN148" s="78">
        <v>2042</v>
      </c>
      <c r="AO148" s="251">
        <f ca="1">IF(J148=0,0,J148*AV148/100/IF(OR($P$7="",ISNUMBER($P$7)=FALSE),1,((1+$P$7/100)^(IF(OR($P$11="",ISNUMBER($P$11)=FALSE),AL148,IF(YEAR(NOW())+$P$11&lt;AL148,YEAR(NOW())+$P$11,AL148))-YEAR(NOW()))))*IF(OR($P$9="",ISNUMBER($P$9)=FALSE),1,((1+$P$9/100)^(IF(OR($P$11="",ISNUMBER($P$11)=FALSE),AL148,IF(YEAR(NOW())+$P$11&lt;AL148,YEAR(NOW())+$P$11,AL148))-YEAR(NOW())))))</f>
        <v>37900</v>
      </c>
      <c r="AP148" s="251">
        <f ca="1">IF(K148=0,0,K148*AV148/100/IF(OR($P$7="",ISNUMBER($P$7)=FALSE),1,((1+$P$7/100)^(IF(OR($P$11="",ISNUMBER($P$11)=FALSE),AM148,IF(YEAR(NOW())+$P$11+1&lt;AM148,YEAR(NOW())+$P$11+1,AM148))-YEAR(NOW()))))*IF(OR($P$9="",ISNUMBER($P$9)=FALSE),1,((1+$P$9/100)^(IF(OR($P$11="",ISNUMBER($P$11)=FALSE),AM148,IF(YEAR(NOW())+$P$11+1&lt;AM148,YEAR(NOW())+$P$11+1,AM148))-YEAR(NOW())))))</f>
        <v>20500</v>
      </c>
      <c r="AQ148" s="251"/>
      <c r="AR148" s="251">
        <f ca="1">IF(M148="$0 (pad)",0,IF(M148=0,0,M148*AV148/100/IF(OR($P$7="",ISNUMBER($P$7)=FALSE),1,((1+$P$7/100)^(IF(OR($P$11="",ISNUMBER($P$11)=FALSE),AN148,IF(YEAR(NOW())+$P$11+10&lt;AN148,YEAR(NOW())+$P$11+10,AN148))-YEAR(NOW()))))*IF(OR($P$9="",ISNUMBER($P$9)=FALSE),1,((1+$P$9/100)^(IF(OR($P$11="",ISNUMBER($P$11)=FALSE),AN148,IF(YEAR(NOW())+$P$11+10&lt;AN148,YEAR(NOW())+$P$11+10,AN148))-YEAR(NOW()))))))</f>
        <v>0</v>
      </c>
      <c r="AS148" s="251">
        <f ca="1">IF(N148="$0 (pad)",0,IF(N148=0,0,N148*AV148/100/IF(OR($P$7="",ISNUMBER($P$7)=FALSE),1,((1+$P$7/100)^(IF(OR($P$11="",ISNUMBER($P$11)=FALSE),AN148,IF(YEAR(NOW())+$P$11+10&lt;AN148,YEAR(NOW())+$P$11+10,AN148))-YEAR(NOW()))))*IF(OR($P$9="",ISNUMBER($P$9)=FALSE),1,((1+$P$9/100)^(IF(OR($P$11="",ISNUMBER($P$11)=FALSE),AN148,IF(YEAR(NOW())+$P$11+10&lt;AN148,YEAR(NOW())+$P$11+10,AN148))-YEAR(NOW()))))))</f>
        <v>35800</v>
      </c>
      <c r="AT148" s="251">
        <f ca="1">IF(Q148=0,0,Q148*AV148/100/IF(OR($P$7="",ISNUMBER($P$7)=FALSE),1,((1+$P$7/100)^(IF(OR($P$11="",ISNUMBER($P$11)=FALSE),AL148,IF(YEAR(NOW())+$P$11&lt;AL148,YEAR(NOW())+$P$11,AL148))-YEAR(NOW()))))*IF(OR($P$9="",ISNUMBER($P$9)=FALSE),1,((1+$P$9/100)^(IF(OR($P$11="",ISNUMBER($P$11)=FALSE),AL148,IF(YEAR(NOW())+$P$11&lt;AL148,YEAR(NOW())+$P$11,AL148))-YEAR(NOW())))))</f>
        <v>43314</v>
      </c>
      <c r="AU148" s="251">
        <f ca="1">IF(R148=0,0,R148*AV148/100/IF(OR($P$7="",ISNUMBER($P$7)=FALSE),1,((1+$P$7/100)^(IF(OR($P$11="",ISNUMBER($P$11)=FALSE),IF(AN148="",YEAR(NOW())+5,AN148),IF(YEAR(NOW())+$P$11+10&lt;IF(AN148="",YEAR(NOW())+5,AN148),YEAR(NOW())+$P$11+10,IF(AN148="",YEAR(NOW())+5,AN148)))-YEAR(NOW()))))*IF(OR($P$9="",ISNUMBER($P$9)=FALSE),1,((1+$P$9/100)^(IF(OR($P$11="",ISNUMBER($P$11)=FALSE),IF(AN148="",YEAR(NOW())+5,AN148),IF(YEAR(NOW())+$P$11+10&lt;IF(AN148="",YEAR(NOW())+5,AN148),YEAR(NOW())+$P$11+10,IF(AN148="",YEAR(NOW())+5,AN148)))-YEAR(NOW())))))</f>
        <v>23875</v>
      </c>
      <c r="AV148" s="78">
        <v>100</v>
      </c>
    </row>
    <row r="149" spans="1:48" x14ac:dyDescent="0.15">
      <c r="A149" s="112">
        <v>130</v>
      </c>
      <c r="B149" s="112" t="s">
        <v>1660</v>
      </c>
      <c r="C149" s="113" t="s">
        <v>1361</v>
      </c>
      <c r="D149" s="112" t="s">
        <v>288</v>
      </c>
      <c r="E149" s="119">
        <v>429933</v>
      </c>
      <c r="F149" s="112" t="s">
        <v>966</v>
      </c>
      <c r="G149" s="112" t="s">
        <v>1661</v>
      </c>
      <c r="H149" s="112" t="s">
        <v>1661</v>
      </c>
      <c r="I149" s="116">
        <v>1</v>
      </c>
      <c r="J149" s="288">
        <v>36400</v>
      </c>
      <c r="K149" s="288">
        <v>5500</v>
      </c>
      <c r="L149" s="288"/>
      <c r="M149" s="288" t="s">
        <v>989</v>
      </c>
      <c r="N149" s="288" t="s">
        <v>989</v>
      </c>
      <c r="O149" s="288">
        <v>41900</v>
      </c>
      <c r="P149" s="288">
        <f t="shared" ca="1" si="6"/>
        <v>41900</v>
      </c>
      <c r="Q149" s="289">
        <v>43314</v>
      </c>
      <c r="R149" s="289">
        <v>2387.5</v>
      </c>
      <c r="S149" s="289">
        <v>45701.5</v>
      </c>
      <c r="T149" s="290">
        <f t="shared" ca="1" si="7"/>
        <v>45701.5</v>
      </c>
      <c r="U149" s="109"/>
      <c r="V149" s="109" t="s">
        <v>1366</v>
      </c>
      <c r="W149" s="109" t="s">
        <v>1369</v>
      </c>
      <c r="X149" s="108" t="s">
        <v>1367</v>
      </c>
      <c r="Y149" s="108" t="s">
        <v>1070</v>
      </c>
      <c r="Z149" s="287">
        <v>43677</v>
      </c>
      <c r="AA149" s="107">
        <f t="shared" ca="1" si="8"/>
        <v>48060</v>
      </c>
      <c r="AB149" s="108" t="s">
        <v>1670</v>
      </c>
      <c r="AC149" s="108" t="s">
        <v>1669</v>
      </c>
      <c r="AD149" s="108">
        <v>2011</v>
      </c>
      <c r="AE149" s="110">
        <v>1719</v>
      </c>
      <c r="AF149" s="110">
        <v>720.65</v>
      </c>
      <c r="AG149" s="108" t="s">
        <v>1666</v>
      </c>
      <c r="AH149" s="110"/>
      <c r="AI149" s="109" t="s">
        <v>991</v>
      </c>
      <c r="AJ149" s="109"/>
      <c r="AK149" s="80">
        <v>48060</v>
      </c>
      <c r="AL149" s="78">
        <v>2031</v>
      </c>
      <c r="AM149" s="78">
        <v>2032</v>
      </c>
      <c r="AN149" s="78">
        <v>2042</v>
      </c>
      <c r="AO149" s="251">
        <f ca="1">IF(J149=0,0,J149*AV149/100/IF(OR($P$7="",ISNUMBER($P$7)=FALSE),1,((1+$P$7/100)^(IF(OR($P$11="",ISNUMBER($P$11)=FALSE),AL149,IF(YEAR(NOW())+$P$11&lt;AL149,YEAR(NOW())+$P$11,AL149))-YEAR(NOW()))))*IF(OR($P$9="",ISNUMBER($P$9)=FALSE),1,((1+$P$9/100)^(IF(OR($P$11="",ISNUMBER($P$11)=FALSE),AL149,IF(YEAR(NOW())+$P$11&lt;AL149,YEAR(NOW())+$P$11,AL149))-YEAR(NOW())))))</f>
        <v>36400</v>
      </c>
      <c r="AP149" s="251">
        <f ca="1">IF(K149=0,0,K149*AV149/100/IF(OR($P$7="",ISNUMBER($P$7)=FALSE),1,((1+$P$7/100)^(IF(OR($P$11="",ISNUMBER($P$11)=FALSE),AM149,IF(YEAR(NOW())+$P$11+1&lt;AM149,YEAR(NOW())+$P$11+1,AM149))-YEAR(NOW()))))*IF(OR($P$9="",ISNUMBER($P$9)=FALSE),1,((1+$P$9/100)^(IF(OR($P$11="",ISNUMBER($P$11)=FALSE),AM149,IF(YEAR(NOW())+$P$11+1&lt;AM149,YEAR(NOW())+$P$11+1,AM149))-YEAR(NOW())))))</f>
        <v>5500</v>
      </c>
      <c r="AQ149" s="251"/>
      <c r="AR149" s="251">
        <f ca="1">IF(M149="$0 (pad)",0,IF(M149=0,0,M149*AV149/100/IF(OR($P$7="",ISNUMBER($P$7)=FALSE),1,((1+$P$7/100)^(IF(OR($P$11="",ISNUMBER($P$11)=FALSE),AN149,IF(YEAR(NOW())+$P$11+10&lt;AN149,YEAR(NOW())+$P$11+10,AN149))-YEAR(NOW()))))*IF(OR($P$9="",ISNUMBER($P$9)=FALSE),1,((1+$P$9/100)^(IF(OR($P$11="",ISNUMBER($P$11)=FALSE),AN149,IF(YEAR(NOW())+$P$11+10&lt;AN149,YEAR(NOW())+$P$11+10,AN149))-YEAR(NOW()))))))</f>
        <v>0</v>
      </c>
      <c r="AS149" s="251">
        <f ca="1">IF(N149="$0 (pad)",0,IF(N149=0,0,N149*AV149/100/IF(OR($P$7="",ISNUMBER($P$7)=FALSE),1,((1+$P$7/100)^(IF(OR($P$11="",ISNUMBER($P$11)=FALSE),AN149,IF(YEAR(NOW())+$P$11+10&lt;AN149,YEAR(NOW())+$P$11+10,AN149))-YEAR(NOW()))))*IF(OR($P$9="",ISNUMBER($P$9)=FALSE),1,((1+$P$9/100)^(IF(OR($P$11="",ISNUMBER($P$11)=FALSE),AN149,IF(YEAR(NOW())+$P$11+10&lt;AN149,YEAR(NOW())+$P$11+10,AN149))-YEAR(NOW()))))))</f>
        <v>0</v>
      </c>
      <c r="AT149" s="251">
        <f ca="1">IF(Q149=0,0,Q149*AV149/100/IF(OR($P$7="",ISNUMBER($P$7)=FALSE),1,((1+$P$7/100)^(IF(OR($P$11="",ISNUMBER($P$11)=FALSE),AL149,IF(YEAR(NOW())+$P$11&lt;AL149,YEAR(NOW())+$P$11,AL149))-YEAR(NOW()))))*IF(OR($P$9="",ISNUMBER($P$9)=FALSE),1,((1+$P$9/100)^(IF(OR($P$11="",ISNUMBER($P$11)=FALSE),AL149,IF(YEAR(NOW())+$P$11&lt;AL149,YEAR(NOW())+$P$11,AL149))-YEAR(NOW())))))</f>
        <v>43314</v>
      </c>
      <c r="AU149" s="251">
        <f ca="1">IF(R149=0,0,R149*AV149/100/IF(OR($P$7="",ISNUMBER($P$7)=FALSE),1,((1+$P$7/100)^(IF(OR($P$11="",ISNUMBER($P$11)=FALSE),IF(AN149="",YEAR(NOW())+5,AN149),IF(YEAR(NOW())+$P$11+10&lt;IF(AN149="",YEAR(NOW())+5,AN149),YEAR(NOW())+$P$11+10,IF(AN149="",YEAR(NOW())+5,AN149)))-YEAR(NOW()))))*IF(OR($P$9="",ISNUMBER($P$9)=FALSE),1,((1+$P$9/100)^(IF(OR($P$11="",ISNUMBER($P$11)=FALSE),IF(AN149="",YEAR(NOW())+5,AN149),IF(YEAR(NOW())+$P$11+10&lt;IF(AN149="",YEAR(NOW())+5,AN149),YEAR(NOW())+$P$11+10,IF(AN149="",YEAR(NOW())+5,AN149)))-YEAR(NOW())))))</f>
        <v>2387.5</v>
      </c>
      <c r="AV149" s="78">
        <v>100</v>
      </c>
    </row>
    <row r="150" spans="1:48" x14ac:dyDescent="0.15">
      <c r="A150" s="112">
        <v>131</v>
      </c>
      <c r="B150" s="112" t="s">
        <v>1660</v>
      </c>
      <c r="C150" s="113" t="s">
        <v>1361</v>
      </c>
      <c r="D150" s="112" t="s">
        <v>289</v>
      </c>
      <c r="E150" s="119">
        <v>441106</v>
      </c>
      <c r="F150" s="112" t="s">
        <v>966</v>
      </c>
      <c r="G150" s="112" t="s">
        <v>1661</v>
      </c>
      <c r="H150" s="112" t="s">
        <v>1661</v>
      </c>
      <c r="I150" s="116">
        <v>1</v>
      </c>
      <c r="J150" s="288">
        <v>35200</v>
      </c>
      <c r="K150" s="288">
        <v>5500</v>
      </c>
      <c r="L150" s="288"/>
      <c r="M150" s="288" t="s">
        <v>989</v>
      </c>
      <c r="N150" s="288" t="s">
        <v>989</v>
      </c>
      <c r="O150" s="288">
        <v>40700</v>
      </c>
      <c r="P150" s="288">
        <f t="shared" ca="1" si="6"/>
        <v>40700</v>
      </c>
      <c r="Q150" s="289">
        <v>43314</v>
      </c>
      <c r="R150" s="289">
        <v>2387.5</v>
      </c>
      <c r="S150" s="289">
        <v>45701.5</v>
      </c>
      <c r="T150" s="290">
        <f t="shared" ca="1" si="7"/>
        <v>45701.5</v>
      </c>
      <c r="U150" s="109"/>
      <c r="V150" s="109" t="s">
        <v>1366</v>
      </c>
      <c r="W150" s="109" t="s">
        <v>1369</v>
      </c>
      <c r="X150" s="108" t="s">
        <v>1367</v>
      </c>
      <c r="Y150" s="108" t="s">
        <v>1064</v>
      </c>
      <c r="Z150" s="287">
        <v>44620</v>
      </c>
      <c r="AA150" s="107">
        <f t="shared" ca="1" si="8"/>
        <v>49003</v>
      </c>
      <c r="AB150" s="108" t="s">
        <v>1670</v>
      </c>
      <c r="AC150" s="108" t="s">
        <v>1669</v>
      </c>
      <c r="AD150" s="108">
        <v>2012</v>
      </c>
      <c r="AE150" s="110">
        <v>1848</v>
      </c>
      <c r="AF150" s="110">
        <v>714.78</v>
      </c>
      <c r="AG150" s="108" t="s">
        <v>1666</v>
      </c>
      <c r="AH150" s="110"/>
      <c r="AI150" s="109" t="s">
        <v>991</v>
      </c>
      <c r="AJ150" s="109"/>
      <c r="AK150" s="80">
        <v>49003</v>
      </c>
      <c r="AL150" s="78">
        <v>2034</v>
      </c>
      <c r="AM150" s="78">
        <v>2035</v>
      </c>
      <c r="AN150" s="78">
        <v>2052</v>
      </c>
      <c r="AO150" s="251">
        <f ca="1">IF(J150=0,0,J150*AV150/100/IF(OR($P$7="",ISNUMBER($P$7)=FALSE),1,((1+$P$7/100)^(IF(OR($P$11="",ISNUMBER($P$11)=FALSE),AL150,IF(YEAR(NOW())+$P$11&lt;AL150,YEAR(NOW())+$P$11,AL150))-YEAR(NOW()))))*IF(OR($P$9="",ISNUMBER($P$9)=FALSE),1,((1+$P$9/100)^(IF(OR($P$11="",ISNUMBER($P$11)=FALSE),AL150,IF(YEAR(NOW())+$P$11&lt;AL150,YEAR(NOW())+$P$11,AL150))-YEAR(NOW())))))</f>
        <v>35200</v>
      </c>
      <c r="AP150" s="251">
        <f ca="1">IF(K150=0,0,K150*AV150/100/IF(OR($P$7="",ISNUMBER($P$7)=FALSE),1,((1+$P$7/100)^(IF(OR($P$11="",ISNUMBER($P$11)=FALSE),AM150,IF(YEAR(NOW())+$P$11+1&lt;AM150,YEAR(NOW())+$P$11+1,AM150))-YEAR(NOW()))))*IF(OR($P$9="",ISNUMBER($P$9)=FALSE),1,((1+$P$9/100)^(IF(OR($P$11="",ISNUMBER($P$11)=FALSE),AM150,IF(YEAR(NOW())+$P$11+1&lt;AM150,YEAR(NOW())+$P$11+1,AM150))-YEAR(NOW())))))</f>
        <v>5500</v>
      </c>
      <c r="AQ150" s="251"/>
      <c r="AR150" s="251">
        <f ca="1">IF(M150="$0 (pad)",0,IF(M150=0,0,M150*AV150/100/IF(OR($P$7="",ISNUMBER($P$7)=FALSE),1,((1+$P$7/100)^(IF(OR($P$11="",ISNUMBER($P$11)=FALSE),AN150,IF(YEAR(NOW())+$P$11+10&lt;AN150,YEAR(NOW())+$P$11+10,AN150))-YEAR(NOW()))))*IF(OR($P$9="",ISNUMBER($P$9)=FALSE),1,((1+$P$9/100)^(IF(OR($P$11="",ISNUMBER($P$11)=FALSE),AN150,IF(YEAR(NOW())+$P$11+10&lt;AN150,YEAR(NOW())+$P$11+10,AN150))-YEAR(NOW()))))))</f>
        <v>0</v>
      </c>
      <c r="AS150" s="251">
        <f ca="1">IF(N150="$0 (pad)",0,IF(N150=0,0,N150*AV150/100/IF(OR($P$7="",ISNUMBER($P$7)=FALSE),1,((1+$P$7/100)^(IF(OR($P$11="",ISNUMBER($P$11)=FALSE),AN150,IF(YEAR(NOW())+$P$11+10&lt;AN150,YEAR(NOW())+$P$11+10,AN150))-YEAR(NOW()))))*IF(OR($P$9="",ISNUMBER($P$9)=FALSE),1,((1+$P$9/100)^(IF(OR($P$11="",ISNUMBER($P$11)=FALSE),AN150,IF(YEAR(NOW())+$P$11+10&lt;AN150,YEAR(NOW())+$P$11+10,AN150))-YEAR(NOW()))))))</f>
        <v>0</v>
      </c>
      <c r="AT150" s="251">
        <f ca="1">IF(Q150=0,0,Q150*AV150/100/IF(OR($P$7="",ISNUMBER($P$7)=FALSE),1,((1+$P$7/100)^(IF(OR($P$11="",ISNUMBER($P$11)=FALSE),AL150,IF(YEAR(NOW())+$P$11&lt;AL150,YEAR(NOW())+$P$11,AL150))-YEAR(NOW()))))*IF(OR($P$9="",ISNUMBER($P$9)=FALSE),1,((1+$P$9/100)^(IF(OR($P$11="",ISNUMBER($P$11)=FALSE),AL150,IF(YEAR(NOW())+$P$11&lt;AL150,YEAR(NOW())+$P$11,AL150))-YEAR(NOW())))))</f>
        <v>43314</v>
      </c>
      <c r="AU150" s="251">
        <f ca="1">IF(R150=0,0,R150*AV150/100/IF(OR($P$7="",ISNUMBER($P$7)=FALSE),1,((1+$P$7/100)^(IF(OR($P$11="",ISNUMBER($P$11)=FALSE),IF(AN150="",YEAR(NOW())+5,AN150),IF(YEAR(NOW())+$P$11+10&lt;IF(AN150="",YEAR(NOW())+5,AN150),YEAR(NOW())+$P$11+10,IF(AN150="",YEAR(NOW())+5,AN150)))-YEAR(NOW()))))*IF(OR($P$9="",ISNUMBER($P$9)=FALSE),1,((1+$P$9/100)^(IF(OR($P$11="",ISNUMBER($P$11)=FALSE),IF(AN150="",YEAR(NOW())+5,AN150),IF(YEAR(NOW())+$P$11+10&lt;IF(AN150="",YEAR(NOW())+5,AN150),YEAR(NOW())+$P$11+10,IF(AN150="",YEAR(NOW())+5,AN150)))-YEAR(NOW())))))</f>
        <v>2387.5</v>
      </c>
      <c r="AV150" s="78">
        <v>100</v>
      </c>
    </row>
    <row r="151" spans="1:48" x14ac:dyDescent="0.15">
      <c r="A151" s="112">
        <v>132</v>
      </c>
      <c r="B151" s="112" t="s">
        <v>1660</v>
      </c>
      <c r="C151" s="113" t="s">
        <v>1361</v>
      </c>
      <c r="D151" s="112" t="s">
        <v>290</v>
      </c>
      <c r="E151" s="119">
        <v>437642</v>
      </c>
      <c r="F151" s="112" t="s">
        <v>966</v>
      </c>
      <c r="G151" s="112" t="s">
        <v>1661</v>
      </c>
      <c r="H151" s="112" t="s">
        <v>1661</v>
      </c>
      <c r="I151" s="116">
        <v>1</v>
      </c>
      <c r="J151" s="288">
        <v>33600</v>
      </c>
      <c r="K151" s="288">
        <v>5500</v>
      </c>
      <c r="L151" s="288"/>
      <c r="M151" s="288" t="s">
        <v>989</v>
      </c>
      <c r="N151" s="288" t="s">
        <v>989</v>
      </c>
      <c r="O151" s="288">
        <v>39100</v>
      </c>
      <c r="P151" s="288">
        <f t="shared" ca="1" si="6"/>
        <v>39100</v>
      </c>
      <c r="Q151" s="289">
        <v>43314</v>
      </c>
      <c r="R151" s="289">
        <v>2387.5</v>
      </c>
      <c r="S151" s="289">
        <v>45701.5</v>
      </c>
      <c r="T151" s="290">
        <f t="shared" ca="1" si="7"/>
        <v>45701.5</v>
      </c>
      <c r="U151" s="109"/>
      <c r="V151" s="109" t="s">
        <v>1366</v>
      </c>
      <c r="W151" s="109" t="s">
        <v>1369</v>
      </c>
      <c r="X151" s="108" t="s">
        <v>1367</v>
      </c>
      <c r="Y151" s="108" t="s">
        <v>1071</v>
      </c>
      <c r="Z151" s="287">
        <v>43982</v>
      </c>
      <c r="AA151" s="107">
        <f t="shared" ca="1" si="8"/>
        <v>48365</v>
      </c>
      <c r="AB151" s="108" t="s">
        <v>1670</v>
      </c>
      <c r="AC151" s="108" t="s">
        <v>1669</v>
      </c>
      <c r="AD151" s="108">
        <v>2011</v>
      </c>
      <c r="AE151" s="110">
        <v>1533</v>
      </c>
      <c r="AF151" s="110">
        <v>717.43</v>
      </c>
      <c r="AG151" s="108" t="s">
        <v>1666</v>
      </c>
      <c r="AH151" s="110"/>
      <c r="AI151" s="109" t="s">
        <v>991</v>
      </c>
      <c r="AJ151" s="109"/>
      <c r="AK151" s="80">
        <v>48365</v>
      </c>
      <c r="AL151" s="78">
        <v>2032</v>
      </c>
      <c r="AM151" s="78">
        <v>2033</v>
      </c>
      <c r="AN151" s="78">
        <v>2042</v>
      </c>
      <c r="AO151" s="251">
        <f ca="1">IF(J151=0,0,J151*AV151/100/IF(OR($P$7="",ISNUMBER($P$7)=FALSE),1,((1+$P$7/100)^(IF(OR($P$11="",ISNUMBER($P$11)=FALSE),AL151,IF(YEAR(NOW())+$P$11&lt;AL151,YEAR(NOW())+$P$11,AL151))-YEAR(NOW()))))*IF(OR($P$9="",ISNUMBER($P$9)=FALSE),1,((1+$P$9/100)^(IF(OR($P$11="",ISNUMBER($P$11)=FALSE),AL151,IF(YEAR(NOW())+$P$11&lt;AL151,YEAR(NOW())+$P$11,AL151))-YEAR(NOW())))))</f>
        <v>33600</v>
      </c>
      <c r="AP151" s="251">
        <f ca="1">IF(K151=0,0,K151*AV151/100/IF(OR($P$7="",ISNUMBER($P$7)=FALSE),1,((1+$P$7/100)^(IF(OR($P$11="",ISNUMBER($P$11)=FALSE),AM151,IF(YEAR(NOW())+$P$11+1&lt;AM151,YEAR(NOW())+$P$11+1,AM151))-YEAR(NOW()))))*IF(OR($P$9="",ISNUMBER($P$9)=FALSE),1,((1+$P$9/100)^(IF(OR($P$11="",ISNUMBER($P$11)=FALSE),AM151,IF(YEAR(NOW())+$P$11+1&lt;AM151,YEAR(NOW())+$P$11+1,AM151))-YEAR(NOW())))))</f>
        <v>5500</v>
      </c>
      <c r="AQ151" s="251"/>
      <c r="AR151" s="251">
        <f ca="1">IF(M151="$0 (pad)",0,IF(M151=0,0,M151*AV151/100/IF(OR($P$7="",ISNUMBER($P$7)=FALSE),1,((1+$P$7/100)^(IF(OR($P$11="",ISNUMBER($P$11)=FALSE),AN151,IF(YEAR(NOW())+$P$11+10&lt;AN151,YEAR(NOW())+$P$11+10,AN151))-YEAR(NOW()))))*IF(OR($P$9="",ISNUMBER($P$9)=FALSE),1,((1+$P$9/100)^(IF(OR($P$11="",ISNUMBER($P$11)=FALSE),AN151,IF(YEAR(NOW())+$P$11+10&lt;AN151,YEAR(NOW())+$P$11+10,AN151))-YEAR(NOW()))))))</f>
        <v>0</v>
      </c>
      <c r="AS151" s="251">
        <f ca="1">IF(N151="$0 (pad)",0,IF(N151=0,0,N151*AV151/100/IF(OR($P$7="",ISNUMBER($P$7)=FALSE),1,((1+$P$7/100)^(IF(OR($P$11="",ISNUMBER($P$11)=FALSE),AN151,IF(YEAR(NOW())+$P$11+10&lt;AN151,YEAR(NOW())+$P$11+10,AN151))-YEAR(NOW()))))*IF(OR($P$9="",ISNUMBER($P$9)=FALSE),1,((1+$P$9/100)^(IF(OR($P$11="",ISNUMBER($P$11)=FALSE),AN151,IF(YEAR(NOW())+$P$11+10&lt;AN151,YEAR(NOW())+$P$11+10,AN151))-YEAR(NOW()))))))</f>
        <v>0</v>
      </c>
      <c r="AT151" s="251">
        <f ca="1">IF(Q151=0,0,Q151*AV151/100/IF(OR($P$7="",ISNUMBER($P$7)=FALSE),1,((1+$P$7/100)^(IF(OR($P$11="",ISNUMBER($P$11)=FALSE),AL151,IF(YEAR(NOW())+$P$11&lt;AL151,YEAR(NOW())+$P$11,AL151))-YEAR(NOW()))))*IF(OR($P$9="",ISNUMBER($P$9)=FALSE),1,((1+$P$9/100)^(IF(OR($P$11="",ISNUMBER($P$11)=FALSE),AL151,IF(YEAR(NOW())+$P$11&lt;AL151,YEAR(NOW())+$P$11,AL151))-YEAR(NOW())))))</f>
        <v>43314</v>
      </c>
      <c r="AU151" s="251">
        <f ca="1">IF(R151=0,0,R151*AV151/100/IF(OR($P$7="",ISNUMBER($P$7)=FALSE),1,((1+$P$7/100)^(IF(OR($P$11="",ISNUMBER($P$11)=FALSE),IF(AN151="",YEAR(NOW())+5,AN151),IF(YEAR(NOW())+$P$11+10&lt;IF(AN151="",YEAR(NOW())+5,AN151),YEAR(NOW())+$P$11+10,IF(AN151="",YEAR(NOW())+5,AN151)))-YEAR(NOW()))))*IF(OR($P$9="",ISNUMBER($P$9)=FALSE),1,((1+$P$9/100)^(IF(OR($P$11="",ISNUMBER($P$11)=FALSE),IF(AN151="",YEAR(NOW())+5,AN151),IF(YEAR(NOW())+$P$11+10&lt;IF(AN151="",YEAR(NOW())+5,AN151),YEAR(NOW())+$P$11+10,IF(AN151="",YEAR(NOW())+5,AN151)))-YEAR(NOW())))))</f>
        <v>2387.5</v>
      </c>
      <c r="AV151" s="78">
        <v>100</v>
      </c>
    </row>
    <row r="152" spans="1:48" x14ac:dyDescent="0.15">
      <c r="A152" s="112">
        <v>133</v>
      </c>
      <c r="B152" s="112" t="s">
        <v>1660</v>
      </c>
      <c r="C152" s="113" t="s">
        <v>1361</v>
      </c>
      <c r="D152" s="112" t="s">
        <v>291</v>
      </c>
      <c r="E152" s="119">
        <v>437708</v>
      </c>
      <c r="F152" s="112" t="s">
        <v>966</v>
      </c>
      <c r="G152" s="112" t="s">
        <v>1661</v>
      </c>
      <c r="H152" s="112" t="s">
        <v>1661</v>
      </c>
      <c r="I152" s="116">
        <v>1</v>
      </c>
      <c r="J152" s="288">
        <v>36400</v>
      </c>
      <c r="K152" s="288">
        <v>20500</v>
      </c>
      <c r="L152" s="288"/>
      <c r="M152" s="288">
        <v>0</v>
      </c>
      <c r="N152" s="288">
        <v>38200</v>
      </c>
      <c r="O152" s="288">
        <v>95100</v>
      </c>
      <c r="P152" s="288">
        <f t="shared" ca="1" si="6"/>
        <v>95100</v>
      </c>
      <c r="Q152" s="289">
        <v>43314</v>
      </c>
      <c r="R152" s="289">
        <v>2387.5</v>
      </c>
      <c r="S152" s="289">
        <v>45701.5</v>
      </c>
      <c r="T152" s="290">
        <f t="shared" ca="1" si="7"/>
        <v>45701.5</v>
      </c>
      <c r="U152" s="109"/>
      <c r="V152" s="109" t="s">
        <v>1366</v>
      </c>
      <c r="W152" s="109" t="s">
        <v>1369</v>
      </c>
      <c r="X152" s="108" t="s">
        <v>1367</v>
      </c>
      <c r="Y152" s="108" t="s">
        <v>1071</v>
      </c>
      <c r="Z152" s="287">
        <v>43982</v>
      </c>
      <c r="AA152" s="107">
        <f t="shared" ca="1" si="8"/>
        <v>48365</v>
      </c>
      <c r="AB152" s="108" t="s">
        <v>1670</v>
      </c>
      <c r="AC152" s="108" t="s">
        <v>1669</v>
      </c>
      <c r="AD152" s="108">
        <v>2011</v>
      </c>
      <c r="AE152" s="110">
        <v>1636</v>
      </c>
      <c r="AF152" s="110">
        <v>716.39</v>
      </c>
      <c r="AG152" s="108" t="s">
        <v>1666</v>
      </c>
      <c r="AH152" s="110"/>
      <c r="AI152" s="109" t="s">
        <v>991</v>
      </c>
      <c r="AJ152" s="109"/>
      <c r="AK152" s="80">
        <v>48365</v>
      </c>
      <c r="AL152" s="78">
        <v>2032</v>
      </c>
      <c r="AM152" s="78">
        <v>2033</v>
      </c>
      <c r="AN152" s="78">
        <v>2042</v>
      </c>
      <c r="AO152" s="251">
        <f ca="1">IF(J152=0,0,J152*AV152/100/IF(OR($P$7="",ISNUMBER($P$7)=FALSE),1,((1+$P$7/100)^(IF(OR($P$11="",ISNUMBER($P$11)=FALSE),AL152,IF(YEAR(NOW())+$P$11&lt;AL152,YEAR(NOW())+$P$11,AL152))-YEAR(NOW()))))*IF(OR($P$9="",ISNUMBER($P$9)=FALSE),1,((1+$P$9/100)^(IF(OR($P$11="",ISNUMBER($P$11)=FALSE),AL152,IF(YEAR(NOW())+$P$11&lt;AL152,YEAR(NOW())+$P$11,AL152))-YEAR(NOW())))))</f>
        <v>36400</v>
      </c>
      <c r="AP152" s="251">
        <f ca="1">IF(K152=0,0,K152*AV152/100/IF(OR($P$7="",ISNUMBER($P$7)=FALSE),1,((1+$P$7/100)^(IF(OR($P$11="",ISNUMBER($P$11)=FALSE),AM152,IF(YEAR(NOW())+$P$11+1&lt;AM152,YEAR(NOW())+$P$11+1,AM152))-YEAR(NOW()))))*IF(OR($P$9="",ISNUMBER($P$9)=FALSE),1,((1+$P$9/100)^(IF(OR($P$11="",ISNUMBER($P$11)=FALSE),AM152,IF(YEAR(NOW())+$P$11+1&lt;AM152,YEAR(NOW())+$P$11+1,AM152))-YEAR(NOW())))))</f>
        <v>20500</v>
      </c>
      <c r="AQ152" s="251"/>
      <c r="AR152" s="251">
        <f ca="1">IF(M152="$0 (pad)",0,IF(M152=0,0,M152*AV152/100/IF(OR($P$7="",ISNUMBER($P$7)=FALSE),1,((1+$P$7/100)^(IF(OR($P$11="",ISNUMBER($P$11)=FALSE),AN152,IF(YEAR(NOW())+$P$11+10&lt;AN152,YEAR(NOW())+$P$11+10,AN152))-YEAR(NOW()))))*IF(OR($P$9="",ISNUMBER($P$9)=FALSE),1,((1+$P$9/100)^(IF(OR($P$11="",ISNUMBER($P$11)=FALSE),AN152,IF(YEAR(NOW())+$P$11+10&lt;AN152,YEAR(NOW())+$P$11+10,AN152))-YEAR(NOW()))))))</f>
        <v>0</v>
      </c>
      <c r="AS152" s="251">
        <f ca="1">IF(N152="$0 (pad)",0,IF(N152=0,0,N152*AV152/100/IF(OR($P$7="",ISNUMBER($P$7)=FALSE),1,((1+$P$7/100)^(IF(OR($P$11="",ISNUMBER($P$11)=FALSE),AN152,IF(YEAR(NOW())+$P$11+10&lt;AN152,YEAR(NOW())+$P$11+10,AN152))-YEAR(NOW()))))*IF(OR($P$9="",ISNUMBER($P$9)=FALSE),1,((1+$P$9/100)^(IF(OR($P$11="",ISNUMBER($P$11)=FALSE),AN152,IF(YEAR(NOW())+$P$11+10&lt;AN152,YEAR(NOW())+$P$11+10,AN152))-YEAR(NOW()))))))</f>
        <v>38200</v>
      </c>
      <c r="AT152" s="251">
        <f ca="1">IF(Q152=0,0,Q152*AV152/100/IF(OR($P$7="",ISNUMBER($P$7)=FALSE),1,((1+$P$7/100)^(IF(OR($P$11="",ISNUMBER($P$11)=FALSE),AL152,IF(YEAR(NOW())+$P$11&lt;AL152,YEAR(NOW())+$P$11,AL152))-YEAR(NOW()))))*IF(OR($P$9="",ISNUMBER($P$9)=FALSE),1,((1+$P$9/100)^(IF(OR($P$11="",ISNUMBER($P$11)=FALSE),AL152,IF(YEAR(NOW())+$P$11&lt;AL152,YEAR(NOW())+$P$11,AL152))-YEAR(NOW())))))</f>
        <v>43314</v>
      </c>
      <c r="AU152" s="251">
        <f ca="1">IF(R152=0,0,R152*AV152/100/IF(OR($P$7="",ISNUMBER($P$7)=FALSE),1,((1+$P$7/100)^(IF(OR($P$11="",ISNUMBER($P$11)=FALSE),IF(AN152="",YEAR(NOW())+5,AN152),IF(YEAR(NOW())+$P$11+10&lt;IF(AN152="",YEAR(NOW())+5,AN152),YEAR(NOW())+$P$11+10,IF(AN152="",YEAR(NOW())+5,AN152)))-YEAR(NOW()))))*IF(OR($P$9="",ISNUMBER($P$9)=FALSE),1,((1+$P$9/100)^(IF(OR($P$11="",ISNUMBER($P$11)=FALSE),IF(AN152="",YEAR(NOW())+5,AN152),IF(YEAR(NOW())+$P$11+10&lt;IF(AN152="",YEAR(NOW())+5,AN152),YEAR(NOW())+$P$11+10,IF(AN152="",YEAR(NOW())+5,AN152)))-YEAR(NOW())))))</f>
        <v>2387.5</v>
      </c>
      <c r="AV152" s="78">
        <v>100</v>
      </c>
    </row>
    <row r="153" spans="1:48" x14ac:dyDescent="0.15">
      <c r="A153" s="112">
        <v>134</v>
      </c>
      <c r="B153" s="112" t="s">
        <v>1660</v>
      </c>
      <c r="C153" s="113" t="s">
        <v>1361</v>
      </c>
      <c r="D153" s="112" t="s">
        <v>292</v>
      </c>
      <c r="E153" s="119">
        <v>412124</v>
      </c>
      <c r="F153" s="112" t="s">
        <v>966</v>
      </c>
      <c r="G153" s="112" t="s">
        <v>1661</v>
      </c>
      <c r="H153" s="112" t="s">
        <v>1661</v>
      </c>
      <c r="I153" s="116">
        <v>1</v>
      </c>
      <c r="J153" s="288">
        <v>43400</v>
      </c>
      <c r="K153" s="288">
        <v>5500</v>
      </c>
      <c r="L153" s="288"/>
      <c r="M153" s="288" t="s">
        <v>989</v>
      </c>
      <c r="N153" s="288" t="s">
        <v>989</v>
      </c>
      <c r="O153" s="288">
        <v>48900</v>
      </c>
      <c r="P153" s="288">
        <f t="shared" ca="1" si="6"/>
        <v>48900</v>
      </c>
      <c r="Q153" s="289">
        <v>43314</v>
      </c>
      <c r="R153" s="289">
        <v>2387.5</v>
      </c>
      <c r="S153" s="289">
        <v>45701.5</v>
      </c>
      <c r="T153" s="290">
        <f t="shared" ca="1" si="7"/>
        <v>45701.5</v>
      </c>
      <c r="U153" s="109"/>
      <c r="V153" s="109" t="s">
        <v>1366</v>
      </c>
      <c r="W153" s="109" t="s">
        <v>1369</v>
      </c>
      <c r="X153" s="108" t="s">
        <v>1367</v>
      </c>
      <c r="Y153" s="108" t="s">
        <v>1071</v>
      </c>
      <c r="Z153" s="287">
        <v>42490</v>
      </c>
      <c r="AA153" s="107">
        <f t="shared" ca="1" si="8"/>
        <v>46873</v>
      </c>
      <c r="AB153" s="108" t="s">
        <v>1670</v>
      </c>
      <c r="AC153" s="108" t="s">
        <v>1669</v>
      </c>
      <c r="AD153" s="108">
        <v>2009</v>
      </c>
      <c r="AE153" s="110">
        <v>1527</v>
      </c>
      <c r="AF153" s="110">
        <v>715.96</v>
      </c>
      <c r="AG153" s="108" t="s">
        <v>1666</v>
      </c>
      <c r="AH153" s="110"/>
      <c r="AI153" s="109" t="s">
        <v>991</v>
      </c>
      <c r="AJ153" s="109"/>
      <c r="AK153" s="80">
        <v>46873</v>
      </c>
      <c r="AL153" s="78">
        <v>2028</v>
      </c>
      <c r="AM153" s="78">
        <v>2029</v>
      </c>
      <c r="AN153" s="78">
        <v>2042</v>
      </c>
      <c r="AO153" s="251">
        <f ca="1">IF(J153=0,0,J153*AV153/100/IF(OR($P$7="",ISNUMBER($P$7)=FALSE),1,((1+$P$7/100)^(IF(OR($P$11="",ISNUMBER($P$11)=FALSE),AL153,IF(YEAR(NOW())+$P$11&lt;AL153,YEAR(NOW())+$P$11,AL153))-YEAR(NOW()))))*IF(OR($P$9="",ISNUMBER($P$9)=FALSE),1,((1+$P$9/100)^(IF(OR($P$11="",ISNUMBER($P$11)=FALSE),AL153,IF(YEAR(NOW())+$P$11&lt;AL153,YEAR(NOW())+$P$11,AL153))-YEAR(NOW())))))</f>
        <v>43400</v>
      </c>
      <c r="AP153" s="251">
        <f ca="1">IF(K153=0,0,K153*AV153/100/IF(OR($P$7="",ISNUMBER($P$7)=FALSE),1,((1+$P$7/100)^(IF(OR($P$11="",ISNUMBER($P$11)=FALSE),AM153,IF(YEAR(NOW())+$P$11+1&lt;AM153,YEAR(NOW())+$P$11+1,AM153))-YEAR(NOW()))))*IF(OR($P$9="",ISNUMBER($P$9)=FALSE),1,((1+$P$9/100)^(IF(OR($P$11="",ISNUMBER($P$11)=FALSE),AM153,IF(YEAR(NOW())+$P$11+1&lt;AM153,YEAR(NOW())+$P$11+1,AM153))-YEAR(NOW())))))</f>
        <v>5500</v>
      </c>
      <c r="AQ153" s="251"/>
      <c r="AR153" s="251">
        <f ca="1">IF(M153="$0 (pad)",0,IF(M153=0,0,M153*AV153/100/IF(OR($P$7="",ISNUMBER($P$7)=FALSE),1,((1+$P$7/100)^(IF(OR($P$11="",ISNUMBER($P$11)=FALSE),AN153,IF(YEAR(NOW())+$P$11+10&lt;AN153,YEAR(NOW())+$P$11+10,AN153))-YEAR(NOW()))))*IF(OR($P$9="",ISNUMBER($P$9)=FALSE),1,((1+$P$9/100)^(IF(OR($P$11="",ISNUMBER($P$11)=FALSE),AN153,IF(YEAR(NOW())+$P$11+10&lt;AN153,YEAR(NOW())+$P$11+10,AN153))-YEAR(NOW()))))))</f>
        <v>0</v>
      </c>
      <c r="AS153" s="251">
        <f ca="1">IF(N153="$0 (pad)",0,IF(N153=0,0,N153*AV153/100/IF(OR($P$7="",ISNUMBER($P$7)=FALSE),1,((1+$P$7/100)^(IF(OR($P$11="",ISNUMBER($P$11)=FALSE),AN153,IF(YEAR(NOW())+$P$11+10&lt;AN153,YEAR(NOW())+$P$11+10,AN153))-YEAR(NOW()))))*IF(OR($P$9="",ISNUMBER($P$9)=FALSE),1,((1+$P$9/100)^(IF(OR($P$11="",ISNUMBER($P$11)=FALSE),AN153,IF(YEAR(NOW())+$P$11+10&lt;AN153,YEAR(NOW())+$P$11+10,AN153))-YEAR(NOW()))))))</f>
        <v>0</v>
      </c>
      <c r="AT153" s="251">
        <f ca="1">IF(Q153=0,0,Q153*AV153/100/IF(OR($P$7="",ISNUMBER($P$7)=FALSE),1,((1+$P$7/100)^(IF(OR($P$11="",ISNUMBER($P$11)=FALSE),AL153,IF(YEAR(NOW())+$P$11&lt;AL153,YEAR(NOW())+$P$11,AL153))-YEAR(NOW()))))*IF(OR($P$9="",ISNUMBER($P$9)=FALSE),1,((1+$P$9/100)^(IF(OR($P$11="",ISNUMBER($P$11)=FALSE),AL153,IF(YEAR(NOW())+$P$11&lt;AL153,YEAR(NOW())+$P$11,AL153))-YEAR(NOW())))))</f>
        <v>43314</v>
      </c>
      <c r="AU153" s="251">
        <f ca="1">IF(R153=0,0,R153*AV153/100/IF(OR($P$7="",ISNUMBER($P$7)=FALSE),1,((1+$P$7/100)^(IF(OR($P$11="",ISNUMBER($P$11)=FALSE),IF(AN153="",YEAR(NOW())+5,AN153),IF(YEAR(NOW())+$P$11+10&lt;IF(AN153="",YEAR(NOW())+5,AN153),YEAR(NOW())+$P$11+10,IF(AN153="",YEAR(NOW())+5,AN153)))-YEAR(NOW()))))*IF(OR($P$9="",ISNUMBER($P$9)=FALSE),1,((1+$P$9/100)^(IF(OR($P$11="",ISNUMBER($P$11)=FALSE),IF(AN153="",YEAR(NOW())+5,AN153),IF(YEAR(NOW())+$P$11+10&lt;IF(AN153="",YEAR(NOW())+5,AN153),YEAR(NOW())+$P$11+10,IF(AN153="",YEAR(NOW())+5,AN153)))-YEAR(NOW())))))</f>
        <v>2387.5</v>
      </c>
      <c r="AV153" s="78">
        <v>100</v>
      </c>
    </row>
    <row r="154" spans="1:48" x14ac:dyDescent="0.15">
      <c r="A154" s="112">
        <v>135</v>
      </c>
      <c r="B154" s="112" t="s">
        <v>1660</v>
      </c>
      <c r="C154" s="113" t="s">
        <v>1361</v>
      </c>
      <c r="D154" s="112" t="s">
        <v>293</v>
      </c>
      <c r="E154" s="119">
        <v>429988</v>
      </c>
      <c r="F154" s="112" t="s">
        <v>966</v>
      </c>
      <c r="G154" s="112" t="s">
        <v>1661</v>
      </c>
      <c r="H154" s="112" t="s">
        <v>1661</v>
      </c>
      <c r="I154" s="116">
        <v>1</v>
      </c>
      <c r="J154" s="288">
        <v>37900</v>
      </c>
      <c r="K154" s="288">
        <v>20500</v>
      </c>
      <c r="L154" s="288"/>
      <c r="M154" s="288">
        <v>0</v>
      </c>
      <c r="N154" s="288">
        <v>35800</v>
      </c>
      <c r="O154" s="288">
        <v>94200</v>
      </c>
      <c r="P154" s="288">
        <f t="shared" ca="1" si="6"/>
        <v>94200</v>
      </c>
      <c r="Q154" s="289">
        <v>43314</v>
      </c>
      <c r="R154" s="289">
        <v>2387.5</v>
      </c>
      <c r="S154" s="289">
        <v>45701.5</v>
      </c>
      <c r="T154" s="290">
        <f t="shared" ca="1" si="7"/>
        <v>45701.5</v>
      </c>
      <c r="U154" s="109"/>
      <c r="V154" s="109" t="s">
        <v>1366</v>
      </c>
      <c r="W154" s="109" t="s">
        <v>1369</v>
      </c>
      <c r="X154" s="108" t="s">
        <v>1367</v>
      </c>
      <c r="Y154" s="108" t="s">
        <v>1072</v>
      </c>
      <c r="Z154" s="287">
        <v>43982</v>
      </c>
      <c r="AA154" s="107">
        <f t="shared" ca="1" si="8"/>
        <v>48365</v>
      </c>
      <c r="AB154" s="108" t="s">
        <v>1670</v>
      </c>
      <c r="AC154" s="108" t="s">
        <v>1669</v>
      </c>
      <c r="AD154" s="108">
        <v>2011</v>
      </c>
      <c r="AE154" s="110">
        <v>1744</v>
      </c>
      <c r="AF154" s="110">
        <v>718.11</v>
      </c>
      <c r="AG154" s="108" t="s">
        <v>1666</v>
      </c>
      <c r="AH154" s="110"/>
      <c r="AI154" s="109" t="s">
        <v>991</v>
      </c>
      <c r="AJ154" s="109"/>
      <c r="AK154" s="80">
        <v>48365</v>
      </c>
      <c r="AL154" s="78">
        <v>2032</v>
      </c>
      <c r="AM154" s="78">
        <v>2033</v>
      </c>
      <c r="AN154" s="78">
        <v>2042</v>
      </c>
      <c r="AO154" s="251">
        <f ca="1">IF(J154=0,0,J154*AV154/100/IF(OR($P$7="",ISNUMBER($P$7)=FALSE),1,((1+$P$7/100)^(IF(OR($P$11="",ISNUMBER($P$11)=FALSE),AL154,IF(YEAR(NOW())+$P$11&lt;AL154,YEAR(NOW())+$P$11,AL154))-YEAR(NOW()))))*IF(OR($P$9="",ISNUMBER($P$9)=FALSE),1,((1+$P$9/100)^(IF(OR($P$11="",ISNUMBER($P$11)=FALSE),AL154,IF(YEAR(NOW())+$P$11&lt;AL154,YEAR(NOW())+$P$11,AL154))-YEAR(NOW())))))</f>
        <v>37900</v>
      </c>
      <c r="AP154" s="251">
        <f ca="1">IF(K154=0,0,K154*AV154/100/IF(OR($P$7="",ISNUMBER($P$7)=FALSE),1,((1+$P$7/100)^(IF(OR($P$11="",ISNUMBER($P$11)=FALSE),AM154,IF(YEAR(NOW())+$P$11+1&lt;AM154,YEAR(NOW())+$P$11+1,AM154))-YEAR(NOW()))))*IF(OR($P$9="",ISNUMBER($P$9)=FALSE),1,((1+$P$9/100)^(IF(OR($P$11="",ISNUMBER($P$11)=FALSE),AM154,IF(YEAR(NOW())+$P$11+1&lt;AM154,YEAR(NOW())+$P$11+1,AM154))-YEAR(NOW())))))</f>
        <v>20500</v>
      </c>
      <c r="AQ154" s="251"/>
      <c r="AR154" s="251">
        <f ca="1">IF(M154="$0 (pad)",0,IF(M154=0,0,M154*AV154/100/IF(OR($P$7="",ISNUMBER($P$7)=FALSE),1,((1+$P$7/100)^(IF(OR($P$11="",ISNUMBER($P$11)=FALSE),AN154,IF(YEAR(NOW())+$P$11+10&lt;AN154,YEAR(NOW())+$P$11+10,AN154))-YEAR(NOW()))))*IF(OR($P$9="",ISNUMBER($P$9)=FALSE),1,((1+$P$9/100)^(IF(OR($P$11="",ISNUMBER($P$11)=FALSE),AN154,IF(YEAR(NOW())+$P$11+10&lt;AN154,YEAR(NOW())+$P$11+10,AN154))-YEAR(NOW()))))))</f>
        <v>0</v>
      </c>
      <c r="AS154" s="251">
        <f ca="1">IF(N154="$0 (pad)",0,IF(N154=0,0,N154*AV154/100/IF(OR($P$7="",ISNUMBER($P$7)=FALSE),1,((1+$P$7/100)^(IF(OR($P$11="",ISNUMBER($P$11)=FALSE),AN154,IF(YEAR(NOW())+$P$11+10&lt;AN154,YEAR(NOW())+$P$11+10,AN154))-YEAR(NOW()))))*IF(OR($P$9="",ISNUMBER($P$9)=FALSE),1,((1+$P$9/100)^(IF(OR($P$11="",ISNUMBER($P$11)=FALSE),AN154,IF(YEAR(NOW())+$P$11+10&lt;AN154,YEAR(NOW())+$P$11+10,AN154))-YEAR(NOW()))))))</f>
        <v>35800</v>
      </c>
      <c r="AT154" s="251">
        <f ca="1">IF(Q154=0,0,Q154*AV154/100/IF(OR($P$7="",ISNUMBER($P$7)=FALSE),1,((1+$P$7/100)^(IF(OR($P$11="",ISNUMBER($P$11)=FALSE),AL154,IF(YEAR(NOW())+$P$11&lt;AL154,YEAR(NOW())+$P$11,AL154))-YEAR(NOW()))))*IF(OR($P$9="",ISNUMBER($P$9)=FALSE),1,((1+$P$9/100)^(IF(OR($P$11="",ISNUMBER($P$11)=FALSE),AL154,IF(YEAR(NOW())+$P$11&lt;AL154,YEAR(NOW())+$P$11,AL154))-YEAR(NOW())))))</f>
        <v>43314</v>
      </c>
      <c r="AU154" s="251">
        <f ca="1">IF(R154=0,0,R154*AV154/100/IF(OR($P$7="",ISNUMBER($P$7)=FALSE),1,((1+$P$7/100)^(IF(OR($P$11="",ISNUMBER($P$11)=FALSE),IF(AN154="",YEAR(NOW())+5,AN154),IF(YEAR(NOW())+$P$11+10&lt;IF(AN154="",YEAR(NOW())+5,AN154),YEAR(NOW())+$P$11+10,IF(AN154="",YEAR(NOW())+5,AN154)))-YEAR(NOW()))))*IF(OR($P$9="",ISNUMBER($P$9)=FALSE),1,((1+$P$9/100)^(IF(OR($P$11="",ISNUMBER($P$11)=FALSE),IF(AN154="",YEAR(NOW())+5,AN154),IF(YEAR(NOW())+$P$11+10&lt;IF(AN154="",YEAR(NOW())+5,AN154),YEAR(NOW())+$P$11+10,IF(AN154="",YEAR(NOW())+5,AN154)))-YEAR(NOW())))))</f>
        <v>2387.5</v>
      </c>
      <c r="AV154" s="78">
        <v>100</v>
      </c>
    </row>
    <row r="155" spans="1:48" x14ac:dyDescent="0.15">
      <c r="A155" s="112">
        <v>136</v>
      </c>
      <c r="B155" s="112" t="s">
        <v>1660</v>
      </c>
      <c r="C155" s="113" t="s">
        <v>1361</v>
      </c>
      <c r="D155" s="112" t="s">
        <v>294</v>
      </c>
      <c r="E155" s="119">
        <v>285947</v>
      </c>
      <c r="F155" s="112" t="s">
        <v>966</v>
      </c>
      <c r="G155" s="112" t="s">
        <v>1661</v>
      </c>
      <c r="H155" s="112" t="s">
        <v>1661</v>
      </c>
      <c r="I155" s="116">
        <v>1</v>
      </c>
      <c r="J155" s="288">
        <v>30800</v>
      </c>
      <c r="K155" s="288">
        <v>5500</v>
      </c>
      <c r="L155" s="288"/>
      <c r="M155" s="288" t="s">
        <v>989</v>
      </c>
      <c r="N155" s="288" t="s">
        <v>989</v>
      </c>
      <c r="O155" s="288">
        <v>36300</v>
      </c>
      <c r="P155" s="288">
        <f t="shared" ca="1" si="6"/>
        <v>36300</v>
      </c>
      <c r="Q155" s="289">
        <v>43314</v>
      </c>
      <c r="R155" s="289">
        <v>23875</v>
      </c>
      <c r="S155" s="289">
        <v>67189</v>
      </c>
      <c r="T155" s="290">
        <f t="shared" ca="1" si="7"/>
        <v>67189</v>
      </c>
      <c r="U155" s="109"/>
      <c r="V155" s="109" t="s">
        <v>1366</v>
      </c>
      <c r="W155" s="109" t="s">
        <v>1369</v>
      </c>
      <c r="X155" s="108" t="s">
        <v>1367</v>
      </c>
      <c r="Y155" s="108" t="s">
        <v>1071</v>
      </c>
      <c r="Z155" s="287">
        <v>41943</v>
      </c>
      <c r="AA155" s="107">
        <f t="shared" ca="1" si="8"/>
        <v>46326</v>
      </c>
      <c r="AB155" s="108" t="s">
        <v>1670</v>
      </c>
      <c r="AC155" s="108" t="s">
        <v>1669</v>
      </c>
      <c r="AD155" s="108">
        <v>2003</v>
      </c>
      <c r="AE155" s="110">
        <v>982</v>
      </c>
      <c r="AF155" s="110">
        <v>982</v>
      </c>
      <c r="AG155" s="108" t="s">
        <v>1666</v>
      </c>
      <c r="AH155" s="110"/>
      <c r="AI155" s="109" t="s">
        <v>991</v>
      </c>
      <c r="AJ155" s="109"/>
      <c r="AK155" s="80">
        <v>46326</v>
      </c>
      <c r="AL155" s="78">
        <v>2026</v>
      </c>
      <c r="AM155" s="78">
        <v>2027</v>
      </c>
      <c r="AN155" s="78">
        <v>2042</v>
      </c>
      <c r="AO155" s="251">
        <f ca="1">IF(J155=0,0,J155*AV155/100/IF(OR($P$7="",ISNUMBER($P$7)=FALSE),1,((1+$P$7/100)^(IF(OR($P$11="",ISNUMBER($P$11)=FALSE),AL155,IF(YEAR(NOW())+$P$11&lt;AL155,YEAR(NOW())+$P$11,AL155))-YEAR(NOW()))))*IF(OR($P$9="",ISNUMBER($P$9)=FALSE),1,((1+$P$9/100)^(IF(OR($P$11="",ISNUMBER($P$11)=FALSE),AL155,IF(YEAR(NOW())+$P$11&lt;AL155,YEAR(NOW())+$P$11,AL155))-YEAR(NOW())))))</f>
        <v>30800</v>
      </c>
      <c r="AP155" s="251">
        <f ca="1">IF(K155=0,0,K155*AV155/100/IF(OR($P$7="",ISNUMBER($P$7)=FALSE),1,((1+$P$7/100)^(IF(OR($P$11="",ISNUMBER($P$11)=FALSE),AM155,IF(YEAR(NOW())+$P$11+1&lt;AM155,YEAR(NOW())+$P$11+1,AM155))-YEAR(NOW()))))*IF(OR($P$9="",ISNUMBER($P$9)=FALSE),1,((1+$P$9/100)^(IF(OR($P$11="",ISNUMBER($P$11)=FALSE),AM155,IF(YEAR(NOW())+$P$11+1&lt;AM155,YEAR(NOW())+$P$11+1,AM155))-YEAR(NOW())))))</f>
        <v>5500</v>
      </c>
      <c r="AQ155" s="251"/>
      <c r="AR155" s="251">
        <f ca="1">IF(M155="$0 (pad)",0,IF(M155=0,0,M155*AV155/100/IF(OR($P$7="",ISNUMBER($P$7)=FALSE),1,((1+$P$7/100)^(IF(OR($P$11="",ISNUMBER($P$11)=FALSE),AN155,IF(YEAR(NOW())+$P$11+10&lt;AN155,YEAR(NOW())+$P$11+10,AN155))-YEAR(NOW()))))*IF(OR($P$9="",ISNUMBER($P$9)=FALSE),1,((1+$P$9/100)^(IF(OR($P$11="",ISNUMBER($P$11)=FALSE),AN155,IF(YEAR(NOW())+$P$11+10&lt;AN155,YEAR(NOW())+$P$11+10,AN155))-YEAR(NOW()))))))</f>
        <v>0</v>
      </c>
      <c r="AS155" s="251">
        <f ca="1">IF(N155="$0 (pad)",0,IF(N155=0,0,N155*AV155/100/IF(OR($P$7="",ISNUMBER($P$7)=FALSE),1,((1+$P$7/100)^(IF(OR($P$11="",ISNUMBER($P$11)=FALSE),AN155,IF(YEAR(NOW())+$P$11+10&lt;AN155,YEAR(NOW())+$P$11+10,AN155))-YEAR(NOW()))))*IF(OR($P$9="",ISNUMBER($P$9)=FALSE),1,((1+$P$9/100)^(IF(OR($P$11="",ISNUMBER($P$11)=FALSE),AN155,IF(YEAR(NOW())+$P$11+10&lt;AN155,YEAR(NOW())+$P$11+10,AN155))-YEAR(NOW()))))))</f>
        <v>0</v>
      </c>
      <c r="AT155" s="251">
        <f ca="1">IF(Q155=0,0,Q155*AV155/100/IF(OR($P$7="",ISNUMBER($P$7)=FALSE),1,((1+$P$7/100)^(IF(OR($P$11="",ISNUMBER($P$11)=FALSE),AL155,IF(YEAR(NOW())+$P$11&lt;AL155,YEAR(NOW())+$P$11,AL155))-YEAR(NOW()))))*IF(OR($P$9="",ISNUMBER($P$9)=FALSE),1,((1+$P$9/100)^(IF(OR($P$11="",ISNUMBER($P$11)=FALSE),AL155,IF(YEAR(NOW())+$P$11&lt;AL155,YEAR(NOW())+$P$11,AL155))-YEAR(NOW())))))</f>
        <v>43314</v>
      </c>
      <c r="AU155" s="251">
        <f ca="1">IF(R155=0,0,R155*AV155/100/IF(OR($P$7="",ISNUMBER($P$7)=FALSE),1,((1+$P$7/100)^(IF(OR($P$11="",ISNUMBER($P$11)=FALSE),IF(AN155="",YEAR(NOW())+5,AN155),IF(YEAR(NOW())+$P$11+10&lt;IF(AN155="",YEAR(NOW())+5,AN155),YEAR(NOW())+$P$11+10,IF(AN155="",YEAR(NOW())+5,AN155)))-YEAR(NOW()))))*IF(OR($P$9="",ISNUMBER($P$9)=FALSE),1,((1+$P$9/100)^(IF(OR($P$11="",ISNUMBER($P$11)=FALSE),IF(AN155="",YEAR(NOW())+5,AN155),IF(YEAR(NOW())+$P$11+10&lt;IF(AN155="",YEAR(NOW())+5,AN155),YEAR(NOW())+$P$11+10,IF(AN155="",YEAR(NOW())+5,AN155)))-YEAR(NOW())))))</f>
        <v>23875</v>
      </c>
      <c r="AV155" s="78">
        <v>100</v>
      </c>
    </row>
    <row r="156" spans="1:48" x14ac:dyDescent="0.15">
      <c r="A156" s="112">
        <v>137</v>
      </c>
      <c r="B156" s="112" t="s">
        <v>1660</v>
      </c>
      <c r="C156" s="113" t="s">
        <v>1361</v>
      </c>
      <c r="D156" s="112" t="s">
        <v>295</v>
      </c>
      <c r="E156" s="119">
        <v>429316</v>
      </c>
      <c r="F156" s="112" t="s">
        <v>966</v>
      </c>
      <c r="G156" s="112" t="s">
        <v>1661</v>
      </c>
      <c r="H156" s="112" t="s">
        <v>1661</v>
      </c>
      <c r="I156" s="116">
        <v>1</v>
      </c>
      <c r="J156" s="288">
        <v>37900</v>
      </c>
      <c r="K156" s="288">
        <v>5500</v>
      </c>
      <c r="L156" s="288"/>
      <c r="M156" s="288" t="s">
        <v>989</v>
      </c>
      <c r="N156" s="288" t="s">
        <v>989</v>
      </c>
      <c r="O156" s="288">
        <v>43400</v>
      </c>
      <c r="P156" s="288">
        <f t="shared" ca="1" si="6"/>
        <v>43400</v>
      </c>
      <c r="Q156" s="289">
        <v>43314</v>
      </c>
      <c r="R156" s="289">
        <v>2387.5</v>
      </c>
      <c r="S156" s="289">
        <v>45701.5</v>
      </c>
      <c r="T156" s="290">
        <f t="shared" ca="1" si="7"/>
        <v>45701.5</v>
      </c>
      <c r="U156" s="109"/>
      <c r="V156" s="109" t="s">
        <v>1366</v>
      </c>
      <c r="W156" s="109" t="s">
        <v>1369</v>
      </c>
      <c r="X156" s="108" t="s">
        <v>1367</v>
      </c>
      <c r="Y156" s="108" t="s">
        <v>1073</v>
      </c>
      <c r="Z156" s="287">
        <v>43921</v>
      </c>
      <c r="AA156" s="107">
        <f t="shared" ca="1" si="8"/>
        <v>48304</v>
      </c>
      <c r="AB156" s="108" t="s">
        <v>1670</v>
      </c>
      <c r="AC156" s="108" t="s">
        <v>1669</v>
      </c>
      <c r="AD156" s="108">
        <v>2011</v>
      </c>
      <c r="AE156" s="110">
        <v>1743</v>
      </c>
      <c r="AF156" s="110">
        <v>721.99</v>
      </c>
      <c r="AG156" s="108" t="s">
        <v>1666</v>
      </c>
      <c r="AH156" s="110"/>
      <c r="AI156" s="109" t="s">
        <v>991</v>
      </c>
      <c r="AJ156" s="109"/>
      <c r="AK156" s="80">
        <v>48304</v>
      </c>
      <c r="AL156" s="78">
        <v>2032</v>
      </c>
      <c r="AM156" s="78">
        <v>2033</v>
      </c>
      <c r="AN156" s="78">
        <v>2042</v>
      </c>
      <c r="AO156" s="251">
        <f ca="1">IF(J156=0,0,J156*AV156/100/IF(OR($P$7="",ISNUMBER($P$7)=FALSE),1,((1+$P$7/100)^(IF(OR($P$11="",ISNUMBER($P$11)=FALSE),AL156,IF(YEAR(NOW())+$P$11&lt;AL156,YEAR(NOW())+$P$11,AL156))-YEAR(NOW()))))*IF(OR($P$9="",ISNUMBER($P$9)=FALSE),1,((1+$P$9/100)^(IF(OR($P$11="",ISNUMBER($P$11)=FALSE),AL156,IF(YEAR(NOW())+$P$11&lt;AL156,YEAR(NOW())+$P$11,AL156))-YEAR(NOW())))))</f>
        <v>37900</v>
      </c>
      <c r="AP156" s="251">
        <f ca="1">IF(K156=0,0,K156*AV156/100/IF(OR($P$7="",ISNUMBER($P$7)=FALSE),1,((1+$P$7/100)^(IF(OR($P$11="",ISNUMBER($P$11)=FALSE),AM156,IF(YEAR(NOW())+$P$11+1&lt;AM156,YEAR(NOW())+$P$11+1,AM156))-YEAR(NOW()))))*IF(OR($P$9="",ISNUMBER($P$9)=FALSE),1,((1+$P$9/100)^(IF(OR($P$11="",ISNUMBER($P$11)=FALSE),AM156,IF(YEAR(NOW())+$P$11+1&lt;AM156,YEAR(NOW())+$P$11+1,AM156))-YEAR(NOW())))))</f>
        <v>5500</v>
      </c>
      <c r="AQ156" s="251"/>
      <c r="AR156" s="251">
        <f ca="1">IF(M156="$0 (pad)",0,IF(M156=0,0,M156*AV156/100/IF(OR($P$7="",ISNUMBER($P$7)=FALSE),1,((1+$P$7/100)^(IF(OR($P$11="",ISNUMBER($P$11)=FALSE),AN156,IF(YEAR(NOW())+$P$11+10&lt;AN156,YEAR(NOW())+$P$11+10,AN156))-YEAR(NOW()))))*IF(OR($P$9="",ISNUMBER($P$9)=FALSE),1,((1+$P$9/100)^(IF(OR($P$11="",ISNUMBER($P$11)=FALSE),AN156,IF(YEAR(NOW())+$P$11+10&lt;AN156,YEAR(NOW())+$P$11+10,AN156))-YEAR(NOW()))))))</f>
        <v>0</v>
      </c>
      <c r="AS156" s="251">
        <f ca="1">IF(N156="$0 (pad)",0,IF(N156=0,0,N156*AV156/100/IF(OR($P$7="",ISNUMBER($P$7)=FALSE),1,((1+$P$7/100)^(IF(OR($P$11="",ISNUMBER($P$11)=FALSE),AN156,IF(YEAR(NOW())+$P$11+10&lt;AN156,YEAR(NOW())+$P$11+10,AN156))-YEAR(NOW()))))*IF(OR($P$9="",ISNUMBER($P$9)=FALSE),1,((1+$P$9/100)^(IF(OR($P$11="",ISNUMBER($P$11)=FALSE),AN156,IF(YEAR(NOW())+$P$11+10&lt;AN156,YEAR(NOW())+$P$11+10,AN156))-YEAR(NOW()))))))</f>
        <v>0</v>
      </c>
      <c r="AT156" s="251">
        <f ca="1">IF(Q156=0,0,Q156*AV156/100/IF(OR($P$7="",ISNUMBER($P$7)=FALSE),1,((1+$P$7/100)^(IF(OR($P$11="",ISNUMBER($P$11)=FALSE),AL156,IF(YEAR(NOW())+$P$11&lt;AL156,YEAR(NOW())+$P$11,AL156))-YEAR(NOW()))))*IF(OR($P$9="",ISNUMBER($P$9)=FALSE),1,((1+$P$9/100)^(IF(OR($P$11="",ISNUMBER($P$11)=FALSE),AL156,IF(YEAR(NOW())+$P$11&lt;AL156,YEAR(NOW())+$P$11,AL156))-YEAR(NOW())))))</f>
        <v>43314</v>
      </c>
      <c r="AU156" s="251">
        <f ca="1">IF(R156=0,0,R156*AV156/100/IF(OR($P$7="",ISNUMBER($P$7)=FALSE),1,((1+$P$7/100)^(IF(OR($P$11="",ISNUMBER($P$11)=FALSE),IF(AN156="",YEAR(NOW())+5,AN156),IF(YEAR(NOW())+$P$11+10&lt;IF(AN156="",YEAR(NOW())+5,AN156),YEAR(NOW())+$P$11+10,IF(AN156="",YEAR(NOW())+5,AN156)))-YEAR(NOW()))))*IF(OR($P$9="",ISNUMBER($P$9)=FALSE),1,((1+$P$9/100)^(IF(OR($P$11="",ISNUMBER($P$11)=FALSE),IF(AN156="",YEAR(NOW())+5,AN156),IF(YEAR(NOW())+$P$11+10&lt;IF(AN156="",YEAR(NOW())+5,AN156),YEAR(NOW())+$P$11+10,IF(AN156="",YEAR(NOW())+5,AN156)))-YEAR(NOW())))))</f>
        <v>2387.5</v>
      </c>
      <c r="AV156" s="78">
        <v>100</v>
      </c>
    </row>
    <row r="157" spans="1:48" x14ac:dyDescent="0.15">
      <c r="A157" s="112">
        <v>138</v>
      </c>
      <c r="B157" s="112" t="s">
        <v>1660</v>
      </c>
      <c r="C157" s="113" t="s">
        <v>1361</v>
      </c>
      <c r="D157" s="112" t="s">
        <v>296</v>
      </c>
      <c r="E157" s="119">
        <v>429311</v>
      </c>
      <c r="F157" s="112" t="s">
        <v>966</v>
      </c>
      <c r="G157" s="112" t="s">
        <v>1661</v>
      </c>
      <c r="H157" s="112" t="s">
        <v>1661</v>
      </c>
      <c r="I157" s="116">
        <v>1</v>
      </c>
      <c r="J157" s="288">
        <v>36400</v>
      </c>
      <c r="K157" s="288">
        <v>5500</v>
      </c>
      <c r="L157" s="288"/>
      <c r="M157" s="288" t="s">
        <v>989</v>
      </c>
      <c r="N157" s="288" t="s">
        <v>989</v>
      </c>
      <c r="O157" s="288">
        <v>41900</v>
      </c>
      <c r="P157" s="288">
        <f t="shared" ca="1" si="6"/>
        <v>41900</v>
      </c>
      <c r="Q157" s="289">
        <v>43314</v>
      </c>
      <c r="R157" s="289">
        <v>23875</v>
      </c>
      <c r="S157" s="289">
        <v>67189</v>
      </c>
      <c r="T157" s="290">
        <f t="shared" ca="1" si="7"/>
        <v>67189</v>
      </c>
      <c r="U157" s="109"/>
      <c r="V157" s="109" t="s">
        <v>1366</v>
      </c>
      <c r="W157" s="109" t="s">
        <v>1369</v>
      </c>
      <c r="X157" s="108" t="s">
        <v>1367</v>
      </c>
      <c r="Y157" s="108" t="s">
        <v>1073</v>
      </c>
      <c r="Z157" s="287">
        <v>43951</v>
      </c>
      <c r="AA157" s="107">
        <f t="shared" ca="1" si="8"/>
        <v>48334</v>
      </c>
      <c r="AB157" s="108" t="s">
        <v>1670</v>
      </c>
      <c r="AC157" s="108" t="s">
        <v>1669</v>
      </c>
      <c r="AD157" s="108">
        <v>2011</v>
      </c>
      <c r="AE157" s="110">
        <v>1730</v>
      </c>
      <c r="AF157" s="110">
        <v>725.5</v>
      </c>
      <c r="AG157" s="108" t="s">
        <v>1666</v>
      </c>
      <c r="AH157" s="110"/>
      <c r="AI157" s="109" t="s">
        <v>991</v>
      </c>
      <c r="AJ157" s="109"/>
      <c r="AK157" s="80">
        <v>48334</v>
      </c>
      <c r="AL157" s="78">
        <v>2032</v>
      </c>
      <c r="AM157" s="78">
        <v>2033</v>
      </c>
      <c r="AN157" s="78">
        <v>2042</v>
      </c>
      <c r="AO157" s="251">
        <f ca="1">IF(J157=0,0,J157*AV157/100/IF(OR($P$7="",ISNUMBER($P$7)=FALSE),1,((1+$P$7/100)^(IF(OR($P$11="",ISNUMBER($P$11)=FALSE),AL157,IF(YEAR(NOW())+$P$11&lt;AL157,YEAR(NOW())+$P$11,AL157))-YEAR(NOW()))))*IF(OR($P$9="",ISNUMBER($P$9)=FALSE),1,((1+$P$9/100)^(IF(OR($P$11="",ISNUMBER($P$11)=FALSE),AL157,IF(YEAR(NOW())+$P$11&lt;AL157,YEAR(NOW())+$P$11,AL157))-YEAR(NOW())))))</f>
        <v>36400</v>
      </c>
      <c r="AP157" s="251">
        <f ca="1">IF(K157=0,0,K157*AV157/100/IF(OR($P$7="",ISNUMBER($P$7)=FALSE),1,((1+$P$7/100)^(IF(OR($P$11="",ISNUMBER($P$11)=FALSE),AM157,IF(YEAR(NOW())+$P$11+1&lt;AM157,YEAR(NOW())+$P$11+1,AM157))-YEAR(NOW()))))*IF(OR($P$9="",ISNUMBER($P$9)=FALSE),1,((1+$P$9/100)^(IF(OR($P$11="",ISNUMBER($P$11)=FALSE),AM157,IF(YEAR(NOW())+$P$11+1&lt;AM157,YEAR(NOW())+$P$11+1,AM157))-YEAR(NOW())))))</f>
        <v>5500</v>
      </c>
      <c r="AQ157" s="251"/>
      <c r="AR157" s="251">
        <f ca="1">IF(M157="$0 (pad)",0,IF(M157=0,0,M157*AV157/100/IF(OR($P$7="",ISNUMBER($P$7)=FALSE),1,((1+$P$7/100)^(IF(OR($P$11="",ISNUMBER($P$11)=FALSE),AN157,IF(YEAR(NOW())+$P$11+10&lt;AN157,YEAR(NOW())+$P$11+10,AN157))-YEAR(NOW()))))*IF(OR($P$9="",ISNUMBER($P$9)=FALSE),1,((1+$P$9/100)^(IF(OR($P$11="",ISNUMBER($P$11)=FALSE),AN157,IF(YEAR(NOW())+$P$11+10&lt;AN157,YEAR(NOW())+$P$11+10,AN157))-YEAR(NOW()))))))</f>
        <v>0</v>
      </c>
      <c r="AS157" s="251">
        <f ca="1">IF(N157="$0 (pad)",0,IF(N157=0,0,N157*AV157/100/IF(OR($P$7="",ISNUMBER($P$7)=FALSE),1,((1+$P$7/100)^(IF(OR($P$11="",ISNUMBER($P$11)=FALSE),AN157,IF(YEAR(NOW())+$P$11+10&lt;AN157,YEAR(NOW())+$P$11+10,AN157))-YEAR(NOW()))))*IF(OR($P$9="",ISNUMBER($P$9)=FALSE),1,((1+$P$9/100)^(IF(OR($P$11="",ISNUMBER($P$11)=FALSE),AN157,IF(YEAR(NOW())+$P$11+10&lt;AN157,YEAR(NOW())+$P$11+10,AN157))-YEAR(NOW()))))))</f>
        <v>0</v>
      </c>
      <c r="AT157" s="251">
        <f ca="1">IF(Q157=0,0,Q157*AV157/100/IF(OR($P$7="",ISNUMBER($P$7)=FALSE),1,((1+$P$7/100)^(IF(OR($P$11="",ISNUMBER($P$11)=FALSE),AL157,IF(YEAR(NOW())+$P$11&lt;AL157,YEAR(NOW())+$P$11,AL157))-YEAR(NOW()))))*IF(OR($P$9="",ISNUMBER($P$9)=FALSE),1,((1+$P$9/100)^(IF(OR($P$11="",ISNUMBER($P$11)=FALSE),AL157,IF(YEAR(NOW())+$P$11&lt;AL157,YEAR(NOW())+$P$11,AL157))-YEAR(NOW())))))</f>
        <v>43314</v>
      </c>
      <c r="AU157" s="251">
        <f ca="1">IF(R157=0,0,R157*AV157/100/IF(OR($P$7="",ISNUMBER($P$7)=FALSE),1,((1+$P$7/100)^(IF(OR($P$11="",ISNUMBER($P$11)=FALSE),IF(AN157="",YEAR(NOW())+5,AN157),IF(YEAR(NOW())+$P$11+10&lt;IF(AN157="",YEAR(NOW())+5,AN157),YEAR(NOW())+$P$11+10,IF(AN157="",YEAR(NOW())+5,AN157)))-YEAR(NOW()))))*IF(OR($P$9="",ISNUMBER($P$9)=FALSE),1,((1+$P$9/100)^(IF(OR($P$11="",ISNUMBER($P$11)=FALSE),IF(AN157="",YEAR(NOW())+5,AN157),IF(YEAR(NOW())+$P$11+10&lt;IF(AN157="",YEAR(NOW())+5,AN157),YEAR(NOW())+$P$11+10,IF(AN157="",YEAR(NOW())+5,AN157)))-YEAR(NOW())))))</f>
        <v>23875</v>
      </c>
      <c r="AV157" s="78">
        <v>100</v>
      </c>
    </row>
    <row r="158" spans="1:48" x14ac:dyDescent="0.15">
      <c r="A158" s="112">
        <v>139</v>
      </c>
      <c r="B158" s="112" t="s">
        <v>1660</v>
      </c>
      <c r="C158" s="113" t="s">
        <v>1361</v>
      </c>
      <c r="D158" s="112" t="s">
        <v>297</v>
      </c>
      <c r="E158" s="119">
        <v>429314</v>
      </c>
      <c r="F158" s="112" t="s">
        <v>966</v>
      </c>
      <c r="G158" s="112" t="s">
        <v>1661</v>
      </c>
      <c r="H158" s="112" t="s">
        <v>1661</v>
      </c>
      <c r="I158" s="116">
        <v>1</v>
      </c>
      <c r="J158" s="288">
        <v>35200</v>
      </c>
      <c r="K158" s="288">
        <v>5500</v>
      </c>
      <c r="L158" s="288"/>
      <c r="M158" s="288" t="s">
        <v>989</v>
      </c>
      <c r="N158" s="288" t="s">
        <v>989</v>
      </c>
      <c r="O158" s="288">
        <v>40700</v>
      </c>
      <c r="P158" s="288">
        <f t="shared" ca="1" si="6"/>
        <v>40700</v>
      </c>
      <c r="Q158" s="289">
        <v>43314</v>
      </c>
      <c r="R158" s="289">
        <v>2387.5</v>
      </c>
      <c r="S158" s="289">
        <v>45701.5</v>
      </c>
      <c r="T158" s="290">
        <f t="shared" ca="1" si="7"/>
        <v>45701.5</v>
      </c>
      <c r="U158" s="109"/>
      <c r="V158" s="109" t="s">
        <v>1366</v>
      </c>
      <c r="W158" s="109" t="s">
        <v>1369</v>
      </c>
      <c r="X158" s="108" t="s">
        <v>1367</v>
      </c>
      <c r="Y158" s="108" t="s">
        <v>1073</v>
      </c>
      <c r="Z158" s="287">
        <v>43951</v>
      </c>
      <c r="AA158" s="107">
        <f t="shared" ca="1" si="8"/>
        <v>48334</v>
      </c>
      <c r="AB158" s="108" t="s">
        <v>1670</v>
      </c>
      <c r="AC158" s="108" t="s">
        <v>1669</v>
      </c>
      <c r="AD158" s="108">
        <v>2011</v>
      </c>
      <c r="AE158" s="110">
        <v>1641</v>
      </c>
      <c r="AF158" s="110">
        <v>722.69</v>
      </c>
      <c r="AG158" s="108" t="s">
        <v>1666</v>
      </c>
      <c r="AH158" s="110"/>
      <c r="AI158" s="109" t="s">
        <v>991</v>
      </c>
      <c r="AJ158" s="109"/>
      <c r="AK158" s="80">
        <v>48334</v>
      </c>
      <c r="AL158" s="78">
        <v>2032</v>
      </c>
      <c r="AM158" s="78">
        <v>2033</v>
      </c>
      <c r="AN158" s="78">
        <v>2042</v>
      </c>
      <c r="AO158" s="251">
        <f ca="1">IF(J158=0,0,J158*AV158/100/IF(OR($P$7="",ISNUMBER($P$7)=FALSE),1,((1+$P$7/100)^(IF(OR($P$11="",ISNUMBER($P$11)=FALSE),AL158,IF(YEAR(NOW())+$P$11&lt;AL158,YEAR(NOW())+$P$11,AL158))-YEAR(NOW()))))*IF(OR($P$9="",ISNUMBER($P$9)=FALSE),1,((1+$P$9/100)^(IF(OR($P$11="",ISNUMBER($P$11)=FALSE),AL158,IF(YEAR(NOW())+$P$11&lt;AL158,YEAR(NOW())+$P$11,AL158))-YEAR(NOW())))))</f>
        <v>35200</v>
      </c>
      <c r="AP158" s="251">
        <f ca="1">IF(K158=0,0,K158*AV158/100/IF(OR($P$7="",ISNUMBER($P$7)=FALSE),1,((1+$P$7/100)^(IF(OR($P$11="",ISNUMBER($P$11)=FALSE),AM158,IF(YEAR(NOW())+$P$11+1&lt;AM158,YEAR(NOW())+$P$11+1,AM158))-YEAR(NOW()))))*IF(OR($P$9="",ISNUMBER($P$9)=FALSE),1,((1+$P$9/100)^(IF(OR($P$11="",ISNUMBER($P$11)=FALSE),AM158,IF(YEAR(NOW())+$P$11+1&lt;AM158,YEAR(NOW())+$P$11+1,AM158))-YEAR(NOW())))))</f>
        <v>5500</v>
      </c>
      <c r="AQ158" s="251"/>
      <c r="AR158" s="251">
        <f ca="1">IF(M158="$0 (pad)",0,IF(M158=0,0,M158*AV158/100/IF(OR($P$7="",ISNUMBER($P$7)=FALSE),1,((1+$P$7/100)^(IF(OR($P$11="",ISNUMBER($P$11)=FALSE),AN158,IF(YEAR(NOW())+$P$11+10&lt;AN158,YEAR(NOW())+$P$11+10,AN158))-YEAR(NOW()))))*IF(OR($P$9="",ISNUMBER($P$9)=FALSE),1,((1+$P$9/100)^(IF(OR($P$11="",ISNUMBER($P$11)=FALSE),AN158,IF(YEAR(NOW())+$P$11+10&lt;AN158,YEAR(NOW())+$P$11+10,AN158))-YEAR(NOW()))))))</f>
        <v>0</v>
      </c>
      <c r="AS158" s="251">
        <f ca="1">IF(N158="$0 (pad)",0,IF(N158=0,0,N158*AV158/100/IF(OR($P$7="",ISNUMBER($P$7)=FALSE),1,((1+$P$7/100)^(IF(OR($P$11="",ISNUMBER($P$11)=FALSE),AN158,IF(YEAR(NOW())+$P$11+10&lt;AN158,YEAR(NOW())+$P$11+10,AN158))-YEAR(NOW()))))*IF(OR($P$9="",ISNUMBER($P$9)=FALSE),1,((1+$P$9/100)^(IF(OR($P$11="",ISNUMBER($P$11)=FALSE),AN158,IF(YEAR(NOW())+$P$11+10&lt;AN158,YEAR(NOW())+$P$11+10,AN158))-YEAR(NOW()))))))</f>
        <v>0</v>
      </c>
      <c r="AT158" s="251">
        <f ca="1">IF(Q158=0,0,Q158*AV158/100/IF(OR($P$7="",ISNUMBER($P$7)=FALSE),1,((1+$P$7/100)^(IF(OR($P$11="",ISNUMBER($P$11)=FALSE),AL158,IF(YEAR(NOW())+$P$11&lt;AL158,YEAR(NOW())+$P$11,AL158))-YEAR(NOW()))))*IF(OR($P$9="",ISNUMBER($P$9)=FALSE),1,((1+$P$9/100)^(IF(OR($P$11="",ISNUMBER($P$11)=FALSE),AL158,IF(YEAR(NOW())+$P$11&lt;AL158,YEAR(NOW())+$P$11,AL158))-YEAR(NOW())))))</f>
        <v>43314</v>
      </c>
      <c r="AU158" s="251">
        <f ca="1">IF(R158=0,0,R158*AV158/100/IF(OR($P$7="",ISNUMBER($P$7)=FALSE),1,((1+$P$7/100)^(IF(OR($P$11="",ISNUMBER($P$11)=FALSE),IF(AN158="",YEAR(NOW())+5,AN158),IF(YEAR(NOW())+$P$11+10&lt;IF(AN158="",YEAR(NOW())+5,AN158),YEAR(NOW())+$P$11+10,IF(AN158="",YEAR(NOW())+5,AN158)))-YEAR(NOW()))))*IF(OR($P$9="",ISNUMBER($P$9)=FALSE),1,((1+$P$9/100)^(IF(OR($P$11="",ISNUMBER($P$11)=FALSE),IF(AN158="",YEAR(NOW())+5,AN158),IF(YEAR(NOW())+$P$11+10&lt;IF(AN158="",YEAR(NOW())+5,AN158),YEAR(NOW())+$P$11+10,IF(AN158="",YEAR(NOW())+5,AN158)))-YEAR(NOW())))))</f>
        <v>2387.5</v>
      </c>
      <c r="AV158" s="78">
        <v>100</v>
      </c>
    </row>
    <row r="159" spans="1:48" x14ac:dyDescent="0.15">
      <c r="A159" s="112">
        <v>140</v>
      </c>
      <c r="B159" s="112" t="s">
        <v>1660</v>
      </c>
      <c r="C159" s="113" t="s">
        <v>1361</v>
      </c>
      <c r="D159" s="112" t="s">
        <v>298</v>
      </c>
      <c r="E159" s="119">
        <v>429315</v>
      </c>
      <c r="F159" s="112" t="s">
        <v>966</v>
      </c>
      <c r="G159" s="112" t="s">
        <v>1661</v>
      </c>
      <c r="H159" s="112" t="s">
        <v>1661</v>
      </c>
      <c r="I159" s="116">
        <v>1</v>
      </c>
      <c r="J159" s="288">
        <v>33600</v>
      </c>
      <c r="K159" s="288">
        <v>20500</v>
      </c>
      <c r="L159" s="288"/>
      <c r="M159" s="288">
        <v>0</v>
      </c>
      <c r="N159" s="288">
        <v>38200</v>
      </c>
      <c r="O159" s="288">
        <v>92300</v>
      </c>
      <c r="P159" s="288">
        <f t="shared" ca="1" si="6"/>
        <v>92300</v>
      </c>
      <c r="Q159" s="289">
        <v>43314</v>
      </c>
      <c r="R159" s="289">
        <v>2387.5</v>
      </c>
      <c r="S159" s="289">
        <v>45701.5</v>
      </c>
      <c r="T159" s="290">
        <f t="shared" ca="1" si="7"/>
        <v>45701.5</v>
      </c>
      <c r="U159" s="109"/>
      <c r="V159" s="109" t="s">
        <v>1366</v>
      </c>
      <c r="W159" s="109" t="s">
        <v>1369</v>
      </c>
      <c r="X159" s="108" t="s">
        <v>1367</v>
      </c>
      <c r="Y159" s="108" t="s">
        <v>1073</v>
      </c>
      <c r="Z159" s="287">
        <v>43982</v>
      </c>
      <c r="AA159" s="107">
        <f t="shared" ca="1" si="8"/>
        <v>48365</v>
      </c>
      <c r="AB159" s="108" t="s">
        <v>1670</v>
      </c>
      <c r="AC159" s="108" t="s">
        <v>1669</v>
      </c>
      <c r="AD159" s="108">
        <v>2011</v>
      </c>
      <c r="AE159" s="110">
        <v>1639</v>
      </c>
      <c r="AF159" s="110">
        <v>722.3</v>
      </c>
      <c r="AG159" s="108" t="s">
        <v>1666</v>
      </c>
      <c r="AH159" s="110"/>
      <c r="AI159" s="109" t="s">
        <v>991</v>
      </c>
      <c r="AJ159" s="109"/>
      <c r="AK159" s="80">
        <v>48365</v>
      </c>
      <c r="AL159" s="78">
        <v>2032</v>
      </c>
      <c r="AM159" s="78">
        <v>2033</v>
      </c>
      <c r="AN159" s="78">
        <v>2042</v>
      </c>
      <c r="AO159" s="251">
        <f ca="1">IF(J159=0,0,J159*AV159/100/IF(OR($P$7="",ISNUMBER($P$7)=FALSE),1,((1+$P$7/100)^(IF(OR($P$11="",ISNUMBER($P$11)=FALSE),AL159,IF(YEAR(NOW())+$P$11&lt;AL159,YEAR(NOW())+$P$11,AL159))-YEAR(NOW()))))*IF(OR($P$9="",ISNUMBER($P$9)=FALSE),1,((1+$P$9/100)^(IF(OR($P$11="",ISNUMBER($P$11)=FALSE),AL159,IF(YEAR(NOW())+$P$11&lt;AL159,YEAR(NOW())+$P$11,AL159))-YEAR(NOW())))))</f>
        <v>33600</v>
      </c>
      <c r="AP159" s="251">
        <f ca="1">IF(K159=0,0,K159*AV159/100/IF(OR($P$7="",ISNUMBER($P$7)=FALSE),1,((1+$P$7/100)^(IF(OR($P$11="",ISNUMBER($P$11)=FALSE),AM159,IF(YEAR(NOW())+$P$11+1&lt;AM159,YEAR(NOW())+$P$11+1,AM159))-YEAR(NOW()))))*IF(OR($P$9="",ISNUMBER($P$9)=FALSE),1,((1+$P$9/100)^(IF(OR($P$11="",ISNUMBER($P$11)=FALSE),AM159,IF(YEAR(NOW())+$P$11+1&lt;AM159,YEAR(NOW())+$P$11+1,AM159))-YEAR(NOW())))))</f>
        <v>20500</v>
      </c>
      <c r="AQ159" s="251"/>
      <c r="AR159" s="251">
        <f ca="1">IF(M159="$0 (pad)",0,IF(M159=0,0,M159*AV159/100/IF(OR($P$7="",ISNUMBER($P$7)=FALSE),1,((1+$P$7/100)^(IF(OR($P$11="",ISNUMBER($P$11)=FALSE),AN159,IF(YEAR(NOW())+$P$11+10&lt;AN159,YEAR(NOW())+$P$11+10,AN159))-YEAR(NOW()))))*IF(OR($P$9="",ISNUMBER($P$9)=FALSE),1,((1+$P$9/100)^(IF(OR($P$11="",ISNUMBER($P$11)=FALSE),AN159,IF(YEAR(NOW())+$P$11+10&lt;AN159,YEAR(NOW())+$P$11+10,AN159))-YEAR(NOW()))))))</f>
        <v>0</v>
      </c>
      <c r="AS159" s="251">
        <f ca="1">IF(N159="$0 (pad)",0,IF(N159=0,0,N159*AV159/100/IF(OR($P$7="",ISNUMBER($P$7)=FALSE),1,((1+$P$7/100)^(IF(OR($P$11="",ISNUMBER($P$11)=FALSE),AN159,IF(YEAR(NOW())+$P$11+10&lt;AN159,YEAR(NOW())+$P$11+10,AN159))-YEAR(NOW()))))*IF(OR($P$9="",ISNUMBER($P$9)=FALSE),1,((1+$P$9/100)^(IF(OR($P$11="",ISNUMBER($P$11)=FALSE),AN159,IF(YEAR(NOW())+$P$11+10&lt;AN159,YEAR(NOW())+$P$11+10,AN159))-YEAR(NOW()))))))</f>
        <v>38200</v>
      </c>
      <c r="AT159" s="251">
        <f ca="1">IF(Q159=0,0,Q159*AV159/100/IF(OR($P$7="",ISNUMBER($P$7)=FALSE),1,((1+$P$7/100)^(IF(OR($P$11="",ISNUMBER($P$11)=FALSE),AL159,IF(YEAR(NOW())+$P$11&lt;AL159,YEAR(NOW())+$P$11,AL159))-YEAR(NOW()))))*IF(OR($P$9="",ISNUMBER($P$9)=FALSE),1,((1+$P$9/100)^(IF(OR($P$11="",ISNUMBER($P$11)=FALSE),AL159,IF(YEAR(NOW())+$P$11&lt;AL159,YEAR(NOW())+$P$11,AL159))-YEAR(NOW())))))</f>
        <v>43314</v>
      </c>
      <c r="AU159" s="251">
        <f ca="1">IF(R159=0,0,R159*AV159/100/IF(OR($P$7="",ISNUMBER($P$7)=FALSE),1,((1+$P$7/100)^(IF(OR($P$11="",ISNUMBER($P$11)=FALSE),IF(AN159="",YEAR(NOW())+5,AN159),IF(YEAR(NOW())+$P$11+10&lt;IF(AN159="",YEAR(NOW())+5,AN159),YEAR(NOW())+$P$11+10,IF(AN159="",YEAR(NOW())+5,AN159)))-YEAR(NOW()))))*IF(OR($P$9="",ISNUMBER($P$9)=FALSE),1,((1+$P$9/100)^(IF(OR($P$11="",ISNUMBER($P$11)=FALSE),IF(AN159="",YEAR(NOW())+5,AN159),IF(YEAR(NOW())+$P$11+10&lt;IF(AN159="",YEAR(NOW())+5,AN159),YEAR(NOW())+$P$11+10,IF(AN159="",YEAR(NOW())+5,AN159)))-YEAR(NOW())))))</f>
        <v>2387.5</v>
      </c>
      <c r="AV159" s="78">
        <v>100</v>
      </c>
    </row>
    <row r="160" spans="1:48" x14ac:dyDescent="0.15">
      <c r="A160" s="112">
        <v>141</v>
      </c>
      <c r="B160" s="112" t="s">
        <v>1660</v>
      </c>
      <c r="C160" s="113" t="s">
        <v>1361</v>
      </c>
      <c r="D160" s="112" t="s">
        <v>299</v>
      </c>
      <c r="E160" s="119">
        <v>429900</v>
      </c>
      <c r="F160" s="112" t="s">
        <v>966</v>
      </c>
      <c r="G160" s="112" t="s">
        <v>1661</v>
      </c>
      <c r="H160" s="112" t="s">
        <v>1661</v>
      </c>
      <c r="I160" s="116">
        <v>1</v>
      </c>
      <c r="J160" s="288">
        <v>33600</v>
      </c>
      <c r="K160" s="288">
        <v>5500</v>
      </c>
      <c r="L160" s="288"/>
      <c r="M160" s="288" t="s">
        <v>989</v>
      </c>
      <c r="N160" s="288" t="s">
        <v>989</v>
      </c>
      <c r="O160" s="288">
        <v>39100</v>
      </c>
      <c r="P160" s="288">
        <f t="shared" ca="1" si="6"/>
        <v>39100</v>
      </c>
      <c r="Q160" s="289">
        <v>43314</v>
      </c>
      <c r="R160" s="289">
        <v>2387.5</v>
      </c>
      <c r="S160" s="289">
        <v>45701.5</v>
      </c>
      <c r="T160" s="290">
        <f t="shared" ca="1" si="7"/>
        <v>45701.5</v>
      </c>
      <c r="U160" s="109"/>
      <c r="V160" s="109" t="s">
        <v>1366</v>
      </c>
      <c r="W160" s="109" t="s">
        <v>1369</v>
      </c>
      <c r="X160" s="108" t="s">
        <v>1367</v>
      </c>
      <c r="Y160" s="108" t="s">
        <v>1072</v>
      </c>
      <c r="Z160" s="287">
        <v>42674</v>
      </c>
      <c r="AA160" s="107">
        <f t="shared" ca="1" si="8"/>
        <v>47057</v>
      </c>
      <c r="AB160" s="108" t="s">
        <v>1670</v>
      </c>
      <c r="AC160" s="108" t="s">
        <v>1669</v>
      </c>
      <c r="AD160" s="108">
        <v>2011</v>
      </c>
      <c r="AE160" s="110">
        <v>1626</v>
      </c>
      <c r="AF160" s="110">
        <v>717.5</v>
      </c>
      <c r="AG160" s="108" t="s">
        <v>1666</v>
      </c>
      <c r="AH160" s="110"/>
      <c r="AI160" s="109" t="s">
        <v>991</v>
      </c>
      <c r="AJ160" s="109"/>
      <c r="AK160" s="80">
        <v>47057</v>
      </c>
      <c r="AL160" s="78">
        <v>2028</v>
      </c>
      <c r="AM160" s="78">
        <v>2029</v>
      </c>
      <c r="AN160" s="78">
        <v>2042</v>
      </c>
      <c r="AO160" s="251">
        <f ca="1">IF(J160=0,0,J160*AV160/100/IF(OR($P$7="",ISNUMBER($P$7)=FALSE),1,((1+$P$7/100)^(IF(OR($P$11="",ISNUMBER($P$11)=FALSE),AL160,IF(YEAR(NOW())+$P$11&lt;AL160,YEAR(NOW())+$P$11,AL160))-YEAR(NOW()))))*IF(OR($P$9="",ISNUMBER($P$9)=FALSE),1,((1+$P$9/100)^(IF(OR($P$11="",ISNUMBER($P$11)=FALSE),AL160,IF(YEAR(NOW())+$P$11&lt;AL160,YEAR(NOW())+$P$11,AL160))-YEAR(NOW())))))</f>
        <v>33600</v>
      </c>
      <c r="AP160" s="251">
        <f ca="1">IF(K160=0,0,K160*AV160/100/IF(OR($P$7="",ISNUMBER($P$7)=FALSE),1,((1+$P$7/100)^(IF(OR($P$11="",ISNUMBER($P$11)=FALSE),AM160,IF(YEAR(NOW())+$P$11+1&lt;AM160,YEAR(NOW())+$P$11+1,AM160))-YEAR(NOW()))))*IF(OR($P$9="",ISNUMBER($P$9)=FALSE),1,((1+$P$9/100)^(IF(OR($P$11="",ISNUMBER($P$11)=FALSE),AM160,IF(YEAR(NOW())+$P$11+1&lt;AM160,YEAR(NOW())+$P$11+1,AM160))-YEAR(NOW())))))</f>
        <v>5500</v>
      </c>
      <c r="AQ160" s="251"/>
      <c r="AR160" s="251">
        <f ca="1">IF(M160="$0 (pad)",0,IF(M160=0,0,M160*AV160/100/IF(OR($P$7="",ISNUMBER($P$7)=FALSE),1,((1+$P$7/100)^(IF(OR($P$11="",ISNUMBER($P$11)=FALSE),AN160,IF(YEAR(NOW())+$P$11+10&lt;AN160,YEAR(NOW())+$P$11+10,AN160))-YEAR(NOW()))))*IF(OR($P$9="",ISNUMBER($P$9)=FALSE),1,((1+$P$9/100)^(IF(OR($P$11="",ISNUMBER($P$11)=FALSE),AN160,IF(YEAR(NOW())+$P$11+10&lt;AN160,YEAR(NOW())+$P$11+10,AN160))-YEAR(NOW()))))))</f>
        <v>0</v>
      </c>
      <c r="AS160" s="251">
        <f ca="1">IF(N160="$0 (pad)",0,IF(N160=0,0,N160*AV160/100/IF(OR($P$7="",ISNUMBER($P$7)=FALSE),1,((1+$P$7/100)^(IF(OR($P$11="",ISNUMBER($P$11)=FALSE),AN160,IF(YEAR(NOW())+$P$11+10&lt;AN160,YEAR(NOW())+$P$11+10,AN160))-YEAR(NOW()))))*IF(OR($P$9="",ISNUMBER($P$9)=FALSE),1,((1+$P$9/100)^(IF(OR($P$11="",ISNUMBER($P$11)=FALSE),AN160,IF(YEAR(NOW())+$P$11+10&lt;AN160,YEAR(NOW())+$P$11+10,AN160))-YEAR(NOW()))))))</f>
        <v>0</v>
      </c>
      <c r="AT160" s="251">
        <f ca="1">IF(Q160=0,0,Q160*AV160/100/IF(OR($P$7="",ISNUMBER($P$7)=FALSE),1,((1+$P$7/100)^(IF(OR($P$11="",ISNUMBER($P$11)=FALSE),AL160,IF(YEAR(NOW())+$P$11&lt;AL160,YEAR(NOW())+$P$11,AL160))-YEAR(NOW()))))*IF(OR($P$9="",ISNUMBER($P$9)=FALSE),1,((1+$P$9/100)^(IF(OR($P$11="",ISNUMBER($P$11)=FALSE),AL160,IF(YEAR(NOW())+$P$11&lt;AL160,YEAR(NOW())+$P$11,AL160))-YEAR(NOW())))))</f>
        <v>43314</v>
      </c>
      <c r="AU160" s="251">
        <f ca="1">IF(R160=0,0,R160*AV160/100/IF(OR($P$7="",ISNUMBER($P$7)=FALSE),1,((1+$P$7/100)^(IF(OR($P$11="",ISNUMBER($P$11)=FALSE),IF(AN160="",YEAR(NOW())+5,AN160),IF(YEAR(NOW())+$P$11+10&lt;IF(AN160="",YEAR(NOW())+5,AN160),YEAR(NOW())+$P$11+10,IF(AN160="",YEAR(NOW())+5,AN160)))-YEAR(NOW()))))*IF(OR($P$9="",ISNUMBER($P$9)=FALSE),1,((1+$P$9/100)^(IF(OR($P$11="",ISNUMBER($P$11)=FALSE),IF(AN160="",YEAR(NOW())+5,AN160),IF(YEAR(NOW())+$P$11+10&lt;IF(AN160="",YEAR(NOW())+5,AN160),YEAR(NOW())+$P$11+10,IF(AN160="",YEAR(NOW())+5,AN160)))-YEAR(NOW())))))</f>
        <v>2387.5</v>
      </c>
      <c r="AV160" s="78">
        <v>100</v>
      </c>
    </row>
    <row r="161" spans="1:48" x14ac:dyDescent="0.15">
      <c r="A161" s="112">
        <v>142</v>
      </c>
      <c r="B161" s="112" t="s">
        <v>1660</v>
      </c>
      <c r="C161" s="113" t="s">
        <v>1361</v>
      </c>
      <c r="D161" s="112" t="s">
        <v>300</v>
      </c>
      <c r="E161" s="119">
        <v>429898</v>
      </c>
      <c r="F161" s="112" t="s">
        <v>966</v>
      </c>
      <c r="G161" s="112" t="s">
        <v>1661</v>
      </c>
      <c r="H161" s="112" t="s">
        <v>1661</v>
      </c>
      <c r="I161" s="116">
        <v>1</v>
      </c>
      <c r="J161" s="288">
        <v>35200</v>
      </c>
      <c r="K161" s="288">
        <v>5500</v>
      </c>
      <c r="L161" s="288"/>
      <c r="M161" s="288" t="s">
        <v>989</v>
      </c>
      <c r="N161" s="288" t="s">
        <v>989</v>
      </c>
      <c r="O161" s="288">
        <v>40700</v>
      </c>
      <c r="P161" s="288">
        <f t="shared" ca="1" si="6"/>
        <v>40700</v>
      </c>
      <c r="Q161" s="289">
        <v>43314</v>
      </c>
      <c r="R161" s="289">
        <v>23875</v>
      </c>
      <c r="S161" s="289">
        <v>67189</v>
      </c>
      <c r="T161" s="290">
        <f t="shared" ca="1" si="7"/>
        <v>67189</v>
      </c>
      <c r="U161" s="109"/>
      <c r="V161" s="109" t="s">
        <v>1366</v>
      </c>
      <c r="W161" s="109" t="s">
        <v>1369</v>
      </c>
      <c r="X161" s="108" t="s">
        <v>1367</v>
      </c>
      <c r="Y161" s="108" t="s">
        <v>1072</v>
      </c>
      <c r="Z161" s="287">
        <v>43677</v>
      </c>
      <c r="AA161" s="107">
        <f t="shared" ca="1" si="8"/>
        <v>48060</v>
      </c>
      <c r="AB161" s="108" t="s">
        <v>1670</v>
      </c>
      <c r="AC161" s="108" t="s">
        <v>1669</v>
      </c>
      <c r="AD161" s="108">
        <v>2011</v>
      </c>
      <c r="AE161" s="110">
        <v>1657</v>
      </c>
      <c r="AF161" s="110">
        <v>716.65</v>
      </c>
      <c r="AG161" s="108" t="s">
        <v>1666</v>
      </c>
      <c r="AH161" s="110"/>
      <c r="AI161" s="109" t="s">
        <v>991</v>
      </c>
      <c r="AJ161" s="109"/>
      <c r="AK161" s="80">
        <v>48060</v>
      </c>
      <c r="AL161" s="78">
        <v>2031</v>
      </c>
      <c r="AM161" s="78">
        <v>2032</v>
      </c>
      <c r="AN161" s="78">
        <v>2042</v>
      </c>
      <c r="AO161" s="251">
        <f ca="1">IF(J161=0,0,J161*AV161/100/IF(OR($P$7="",ISNUMBER($P$7)=FALSE),1,((1+$P$7/100)^(IF(OR($P$11="",ISNUMBER($P$11)=FALSE),AL161,IF(YEAR(NOW())+$P$11&lt;AL161,YEAR(NOW())+$P$11,AL161))-YEAR(NOW()))))*IF(OR($P$9="",ISNUMBER($P$9)=FALSE),1,((1+$P$9/100)^(IF(OR($P$11="",ISNUMBER($P$11)=FALSE),AL161,IF(YEAR(NOW())+$P$11&lt;AL161,YEAR(NOW())+$P$11,AL161))-YEAR(NOW())))))</f>
        <v>35200</v>
      </c>
      <c r="AP161" s="251">
        <f ca="1">IF(K161=0,0,K161*AV161/100/IF(OR($P$7="",ISNUMBER($P$7)=FALSE),1,((1+$P$7/100)^(IF(OR($P$11="",ISNUMBER($P$11)=FALSE),AM161,IF(YEAR(NOW())+$P$11+1&lt;AM161,YEAR(NOW())+$P$11+1,AM161))-YEAR(NOW()))))*IF(OR($P$9="",ISNUMBER($P$9)=FALSE),1,((1+$P$9/100)^(IF(OR($P$11="",ISNUMBER($P$11)=FALSE),AM161,IF(YEAR(NOW())+$P$11+1&lt;AM161,YEAR(NOW())+$P$11+1,AM161))-YEAR(NOW())))))</f>
        <v>5500</v>
      </c>
      <c r="AQ161" s="251"/>
      <c r="AR161" s="251">
        <f ca="1">IF(M161="$0 (pad)",0,IF(M161=0,0,M161*AV161/100/IF(OR($P$7="",ISNUMBER($P$7)=FALSE),1,((1+$P$7/100)^(IF(OR($P$11="",ISNUMBER($P$11)=FALSE),AN161,IF(YEAR(NOW())+$P$11+10&lt;AN161,YEAR(NOW())+$P$11+10,AN161))-YEAR(NOW()))))*IF(OR($P$9="",ISNUMBER($P$9)=FALSE),1,((1+$P$9/100)^(IF(OR($P$11="",ISNUMBER($P$11)=FALSE),AN161,IF(YEAR(NOW())+$P$11+10&lt;AN161,YEAR(NOW())+$P$11+10,AN161))-YEAR(NOW()))))))</f>
        <v>0</v>
      </c>
      <c r="AS161" s="251">
        <f ca="1">IF(N161="$0 (pad)",0,IF(N161=0,0,N161*AV161/100/IF(OR($P$7="",ISNUMBER($P$7)=FALSE),1,((1+$P$7/100)^(IF(OR($P$11="",ISNUMBER($P$11)=FALSE),AN161,IF(YEAR(NOW())+$P$11+10&lt;AN161,YEAR(NOW())+$P$11+10,AN161))-YEAR(NOW()))))*IF(OR($P$9="",ISNUMBER($P$9)=FALSE),1,((1+$P$9/100)^(IF(OR($P$11="",ISNUMBER($P$11)=FALSE),AN161,IF(YEAR(NOW())+$P$11+10&lt;AN161,YEAR(NOW())+$P$11+10,AN161))-YEAR(NOW()))))))</f>
        <v>0</v>
      </c>
      <c r="AT161" s="251">
        <f ca="1">IF(Q161=0,0,Q161*AV161/100/IF(OR($P$7="",ISNUMBER($P$7)=FALSE),1,((1+$P$7/100)^(IF(OR($P$11="",ISNUMBER($P$11)=FALSE),AL161,IF(YEAR(NOW())+$P$11&lt;AL161,YEAR(NOW())+$P$11,AL161))-YEAR(NOW()))))*IF(OR($P$9="",ISNUMBER($P$9)=FALSE),1,((1+$P$9/100)^(IF(OR($P$11="",ISNUMBER($P$11)=FALSE),AL161,IF(YEAR(NOW())+$P$11&lt;AL161,YEAR(NOW())+$P$11,AL161))-YEAR(NOW())))))</f>
        <v>43314</v>
      </c>
      <c r="AU161" s="251">
        <f ca="1">IF(R161=0,0,R161*AV161/100/IF(OR($P$7="",ISNUMBER($P$7)=FALSE),1,((1+$P$7/100)^(IF(OR($P$11="",ISNUMBER($P$11)=FALSE),IF(AN161="",YEAR(NOW())+5,AN161),IF(YEAR(NOW())+$P$11+10&lt;IF(AN161="",YEAR(NOW())+5,AN161),YEAR(NOW())+$P$11+10,IF(AN161="",YEAR(NOW())+5,AN161)))-YEAR(NOW()))))*IF(OR($P$9="",ISNUMBER($P$9)=FALSE),1,((1+$P$9/100)^(IF(OR($P$11="",ISNUMBER($P$11)=FALSE),IF(AN161="",YEAR(NOW())+5,AN161),IF(YEAR(NOW())+$P$11+10&lt;IF(AN161="",YEAR(NOW())+5,AN161),YEAR(NOW())+$P$11+10,IF(AN161="",YEAR(NOW())+5,AN161)))-YEAR(NOW())))))</f>
        <v>23875</v>
      </c>
      <c r="AV161" s="78">
        <v>100</v>
      </c>
    </row>
    <row r="162" spans="1:48" x14ac:dyDescent="0.15">
      <c r="A162" s="112">
        <v>143</v>
      </c>
      <c r="B162" s="112" t="s">
        <v>1660</v>
      </c>
      <c r="C162" s="113" t="s">
        <v>1361</v>
      </c>
      <c r="D162" s="112" t="s">
        <v>301</v>
      </c>
      <c r="E162" s="119">
        <v>481684</v>
      </c>
      <c r="F162" s="112" t="s">
        <v>966</v>
      </c>
      <c r="G162" s="112" t="s">
        <v>1662</v>
      </c>
      <c r="H162" s="112" t="s">
        <v>1662</v>
      </c>
      <c r="I162" s="116">
        <v>1</v>
      </c>
      <c r="J162" s="288">
        <v>180000</v>
      </c>
      <c r="K162" s="288">
        <v>20500</v>
      </c>
      <c r="L162" s="288"/>
      <c r="M162" s="288">
        <v>0</v>
      </c>
      <c r="N162" s="288">
        <v>48200</v>
      </c>
      <c r="O162" s="288">
        <v>248700</v>
      </c>
      <c r="P162" s="288">
        <f t="shared" ca="1" si="6"/>
        <v>248700</v>
      </c>
      <c r="Q162" s="289">
        <v>200751</v>
      </c>
      <c r="R162" s="289">
        <v>2387.5</v>
      </c>
      <c r="S162" s="289">
        <v>203138.5</v>
      </c>
      <c r="T162" s="290">
        <f t="shared" ca="1" si="7"/>
        <v>203138.5</v>
      </c>
      <c r="U162" s="109"/>
      <c r="V162" s="109" t="s">
        <v>1366</v>
      </c>
      <c r="W162" s="109" t="s">
        <v>1369</v>
      </c>
      <c r="X162" s="108" t="s">
        <v>1367</v>
      </c>
      <c r="Y162" s="108" t="s">
        <v>1074</v>
      </c>
      <c r="Z162" s="287">
        <v>51245</v>
      </c>
      <c r="AA162" s="107">
        <f t="shared" ca="1" si="8"/>
        <v>55628</v>
      </c>
      <c r="AB162" s="108" t="s">
        <v>1670</v>
      </c>
      <c r="AC162" s="108" t="s">
        <v>1669</v>
      </c>
      <c r="AD162" s="108">
        <v>2017</v>
      </c>
      <c r="AE162" s="110">
        <v>1726</v>
      </c>
      <c r="AF162" s="110">
        <v>733.98</v>
      </c>
      <c r="AG162" s="108" t="s">
        <v>1666</v>
      </c>
      <c r="AH162" s="110">
        <v>5.9</v>
      </c>
      <c r="AI162" s="109" t="s">
        <v>991</v>
      </c>
      <c r="AJ162" s="109"/>
      <c r="AK162" s="80">
        <v>55628</v>
      </c>
      <c r="AL162" s="78">
        <v>2052</v>
      </c>
      <c r="AM162" s="78">
        <v>2053</v>
      </c>
      <c r="AN162" s="78">
        <v>2062</v>
      </c>
      <c r="AO162" s="251">
        <f ca="1">IF(J162=0,0,J162*AV162/100/IF(OR($P$7="",ISNUMBER($P$7)=FALSE),1,((1+$P$7/100)^(IF(OR($P$11="",ISNUMBER($P$11)=FALSE),AL162,IF(YEAR(NOW())+$P$11&lt;AL162,YEAR(NOW())+$P$11,AL162))-YEAR(NOW()))))*IF(OR($P$9="",ISNUMBER($P$9)=FALSE),1,((1+$P$9/100)^(IF(OR($P$11="",ISNUMBER($P$11)=FALSE),AL162,IF(YEAR(NOW())+$P$11&lt;AL162,YEAR(NOW())+$P$11,AL162))-YEAR(NOW())))))</f>
        <v>180000</v>
      </c>
      <c r="AP162" s="251">
        <f ca="1">IF(K162=0,0,K162*AV162/100/IF(OR($P$7="",ISNUMBER($P$7)=FALSE),1,((1+$P$7/100)^(IF(OR($P$11="",ISNUMBER($P$11)=FALSE),AM162,IF(YEAR(NOW())+$P$11+1&lt;AM162,YEAR(NOW())+$P$11+1,AM162))-YEAR(NOW()))))*IF(OR($P$9="",ISNUMBER($P$9)=FALSE),1,((1+$P$9/100)^(IF(OR($P$11="",ISNUMBER($P$11)=FALSE),AM162,IF(YEAR(NOW())+$P$11+1&lt;AM162,YEAR(NOW())+$P$11+1,AM162))-YEAR(NOW())))))</f>
        <v>20500</v>
      </c>
      <c r="AQ162" s="251"/>
      <c r="AR162" s="251">
        <f ca="1">IF(M162="$0 (pad)",0,IF(M162=0,0,M162*AV162/100/IF(OR($P$7="",ISNUMBER($P$7)=FALSE),1,((1+$P$7/100)^(IF(OR($P$11="",ISNUMBER($P$11)=FALSE),AN162,IF(YEAR(NOW())+$P$11+10&lt;AN162,YEAR(NOW())+$P$11+10,AN162))-YEAR(NOW()))))*IF(OR($P$9="",ISNUMBER($P$9)=FALSE),1,((1+$P$9/100)^(IF(OR($P$11="",ISNUMBER($P$11)=FALSE),AN162,IF(YEAR(NOW())+$P$11+10&lt;AN162,YEAR(NOW())+$P$11+10,AN162))-YEAR(NOW()))))))</f>
        <v>0</v>
      </c>
      <c r="AS162" s="251">
        <f ca="1">IF(N162="$0 (pad)",0,IF(N162=0,0,N162*AV162/100/IF(OR($P$7="",ISNUMBER($P$7)=FALSE),1,((1+$P$7/100)^(IF(OR($P$11="",ISNUMBER($P$11)=FALSE),AN162,IF(YEAR(NOW())+$P$11+10&lt;AN162,YEAR(NOW())+$P$11+10,AN162))-YEAR(NOW()))))*IF(OR($P$9="",ISNUMBER($P$9)=FALSE),1,((1+$P$9/100)^(IF(OR($P$11="",ISNUMBER($P$11)=FALSE),AN162,IF(YEAR(NOW())+$P$11+10&lt;AN162,YEAR(NOW())+$P$11+10,AN162))-YEAR(NOW()))))))</f>
        <v>48200</v>
      </c>
      <c r="AT162" s="251">
        <f ca="1">IF(Q162=0,0,Q162*AV162/100/IF(OR($P$7="",ISNUMBER($P$7)=FALSE),1,((1+$P$7/100)^(IF(OR($P$11="",ISNUMBER($P$11)=FALSE),AL162,IF(YEAR(NOW())+$P$11&lt;AL162,YEAR(NOW())+$P$11,AL162))-YEAR(NOW()))))*IF(OR($P$9="",ISNUMBER($P$9)=FALSE),1,((1+$P$9/100)^(IF(OR($P$11="",ISNUMBER($P$11)=FALSE),AL162,IF(YEAR(NOW())+$P$11&lt;AL162,YEAR(NOW())+$P$11,AL162))-YEAR(NOW())))))</f>
        <v>200751</v>
      </c>
      <c r="AU162" s="251">
        <f ca="1">IF(R162=0,0,R162*AV162/100/IF(OR($P$7="",ISNUMBER($P$7)=FALSE),1,((1+$P$7/100)^(IF(OR($P$11="",ISNUMBER($P$11)=FALSE),IF(AN162="",YEAR(NOW())+5,AN162),IF(YEAR(NOW())+$P$11+10&lt;IF(AN162="",YEAR(NOW())+5,AN162),YEAR(NOW())+$P$11+10,IF(AN162="",YEAR(NOW())+5,AN162)))-YEAR(NOW()))))*IF(OR($P$9="",ISNUMBER($P$9)=FALSE),1,((1+$P$9/100)^(IF(OR($P$11="",ISNUMBER($P$11)=FALSE),IF(AN162="",YEAR(NOW())+5,AN162),IF(YEAR(NOW())+$P$11+10&lt;IF(AN162="",YEAR(NOW())+5,AN162),YEAR(NOW())+$P$11+10,IF(AN162="",YEAR(NOW())+5,AN162)))-YEAR(NOW())))))</f>
        <v>2387.5</v>
      </c>
      <c r="AV162" s="78">
        <v>100</v>
      </c>
    </row>
    <row r="163" spans="1:48" x14ac:dyDescent="0.15">
      <c r="A163" s="112">
        <v>144</v>
      </c>
      <c r="B163" s="112" t="s">
        <v>1660</v>
      </c>
      <c r="C163" s="113" t="s">
        <v>1361</v>
      </c>
      <c r="D163" s="112" t="s">
        <v>302</v>
      </c>
      <c r="E163" s="119">
        <v>481687</v>
      </c>
      <c r="F163" s="112" t="s">
        <v>966</v>
      </c>
      <c r="G163" s="112" t="s">
        <v>1662</v>
      </c>
      <c r="H163" s="112" t="s">
        <v>1662</v>
      </c>
      <c r="I163" s="116">
        <v>1</v>
      </c>
      <c r="J163" s="288">
        <v>183500</v>
      </c>
      <c r="K163" s="288">
        <v>5500</v>
      </c>
      <c r="L163" s="288"/>
      <c r="M163" s="288" t="s">
        <v>989</v>
      </c>
      <c r="N163" s="288" t="s">
        <v>989</v>
      </c>
      <c r="O163" s="288">
        <v>189000</v>
      </c>
      <c r="P163" s="288">
        <f t="shared" ca="1" si="6"/>
        <v>189000</v>
      </c>
      <c r="Q163" s="289">
        <v>200751</v>
      </c>
      <c r="R163" s="289">
        <v>2387.5</v>
      </c>
      <c r="S163" s="289">
        <v>203138.5</v>
      </c>
      <c r="T163" s="290">
        <f t="shared" ca="1" si="7"/>
        <v>203138.5</v>
      </c>
      <c r="U163" s="109"/>
      <c r="V163" s="109" t="s">
        <v>1366</v>
      </c>
      <c r="W163" s="109" t="s">
        <v>1369</v>
      </c>
      <c r="X163" s="108" t="s">
        <v>1367</v>
      </c>
      <c r="Y163" s="108" t="s">
        <v>1074</v>
      </c>
      <c r="Z163" s="287">
        <v>47468</v>
      </c>
      <c r="AA163" s="107">
        <f t="shared" ca="1" si="8"/>
        <v>51851</v>
      </c>
      <c r="AB163" s="108" t="s">
        <v>1670</v>
      </c>
      <c r="AC163" s="108" t="s">
        <v>1669</v>
      </c>
      <c r="AD163" s="108">
        <v>2017</v>
      </c>
      <c r="AE163" s="110">
        <v>1860</v>
      </c>
      <c r="AF163" s="110">
        <v>736.62</v>
      </c>
      <c r="AG163" s="108" t="s">
        <v>1666</v>
      </c>
      <c r="AH163" s="110">
        <v>2</v>
      </c>
      <c r="AI163" s="109" t="s">
        <v>991</v>
      </c>
      <c r="AJ163" s="109"/>
      <c r="AK163" s="80">
        <v>51851</v>
      </c>
      <c r="AL163" s="78">
        <v>2041</v>
      </c>
      <c r="AM163" s="78">
        <v>2042</v>
      </c>
      <c r="AN163" s="78">
        <v>2062</v>
      </c>
      <c r="AO163" s="251">
        <f ca="1">IF(J163=0,0,J163*AV163/100/IF(OR($P$7="",ISNUMBER($P$7)=FALSE),1,((1+$P$7/100)^(IF(OR($P$11="",ISNUMBER($P$11)=FALSE),AL163,IF(YEAR(NOW())+$P$11&lt;AL163,YEAR(NOW())+$P$11,AL163))-YEAR(NOW()))))*IF(OR($P$9="",ISNUMBER($P$9)=FALSE),1,((1+$P$9/100)^(IF(OR($P$11="",ISNUMBER($P$11)=FALSE),AL163,IF(YEAR(NOW())+$P$11&lt;AL163,YEAR(NOW())+$P$11,AL163))-YEAR(NOW())))))</f>
        <v>183500</v>
      </c>
      <c r="AP163" s="251">
        <f ca="1">IF(K163=0,0,K163*AV163/100/IF(OR($P$7="",ISNUMBER($P$7)=FALSE),1,((1+$P$7/100)^(IF(OR($P$11="",ISNUMBER($P$11)=FALSE),AM163,IF(YEAR(NOW())+$P$11+1&lt;AM163,YEAR(NOW())+$P$11+1,AM163))-YEAR(NOW()))))*IF(OR($P$9="",ISNUMBER($P$9)=FALSE),1,((1+$P$9/100)^(IF(OR($P$11="",ISNUMBER($P$11)=FALSE),AM163,IF(YEAR(NOW())+$P$11+1&lt;AM163,YEAR(NOW())+$P$11+1,AM163))-YEAR(NOW())))))</f>
        <v>5500</v>
      </c>
      <c r="AQ163" s="251"/>
      <c r="AR163" s="251">
        <f ca="1">IF(M163="$0 (pad)",0,IF(M163=0,0,M163*AV163/100/IF(OR($P$7="",ISNUMBER($P$7)=FALSE),1,((1+$P$7/100)^(IF(OR($P$11="",ISNUMBER($P$11)=FALSE),AN163,IF(YEAR(NOW())+$P$11+10&lt;AN163,YEAR(NOW())+$P$11+10,AN163))-YEAR(NOW()))))*IF(OR($P$9="",ISNUMBER($P$9)=FALSE),1,((1+$P$9/100)^(IF(OR($P$11="",ISNUMBER($P$11)=FALSE),AN163,IF(YEAR(NOW())+$P$11+10&lt;AN163,YEAR(NOW())+$P$11+10,AN163))-YEAR(NOW()))))))</f>
        <v>0</v>
      </c>
      <c r="AS163" s="251">
        <f ca="1">IF(N163="$0 (pad)",0,IF(N163=0,0,N163*AV163/100/IF(OR($P$7="",ISNUMBER($P$7)=FALSE),1,((1+$P$7/100)^(IF(OR($P$11="",ISNUMBER($P$11)=FALSE),AN163,IF(YEAR(NOW())+$P$11+10&lt;AN163,YEAR(NOW())+$P$11+10,AN163))-YEAR(NOW()))))*IF(OR($P$9="",ISNUMBER($P$9)=FALSE),1,((1+$P$9/100)^(IF(OR($P$11="",ISNUMBER($P$11)=FALSE),AN163,IF(YEAR(NOW())+$P$11+10&lt;AN163,YEAR(NOW())+$P$11+10,AN163))-YEAR(NOW()))))))</f>
        <v>0</v>
      </c>
      <c r="AT163" s="251">
        <f ca="1">IF(Q163=0,0,Q163*AV163/100/IF(OR($P$7="",ISNUMBER($P$7)=FALSE),1,((1+$P$7/100)^(IF(OR($P$11="",ISNUMBER($P$11)=FALSE),AL163,IF(YEAR(NOW())+$P$11&lt;AL163,YEAR(NOW())+$P$11,AL163))-YEAR(NOW()))))*IF(OR($P$9="",ISNUMBER($P$9)=FALSE),1,((1+$P$9/100)^(IF(OR($P$11="",ISNUMBER($P$11)=FALSE),AL163,IF(YEAR(NOW())+$P$11&lt;AL163,YEAR(NOW())+$P$11,AL163))-YEAR(NOW())))))</f>
        <v>200751</v>
      </c>
      <c r="AU163" s="251">
        <f ca="1">IF(R163=0,0,R163*AV163/100/IF(OR($P$7="",ISNUMBER($P$7)=FALSE),1,((1+$P$7/100)^(IF(OR($P$11="",ISNUMBER($P$11)=FALSE),IF(AN163="",YEAR(NOW())+5,AN163),IF(YEAR(NOW())+$P$11+10&lt;IF(AN163="",YEAR(NOW())+5,AN163),YEAR(NOW())+$P$11+10,IF(AN163="",YEAR(NOW())+5,AN163)))-YEAR(NOW()))))*IF(OR($P$9="",ISNUMBER($P$9)=FALSE),1,((1+$P$9/100)^(IF(OR($P$11="",ISNUMBER($P$11)=FALSE),IF(AN163="",YEAR(NOW())+5,AN163),IF(YEAR(NOW())+$P$11+10&lt;IF(AN163="",YEAR(NOW())+5,AN163),YEAR(NOW())+$P$11+10,IF(AN163="",YEAR(NOW())+5,AN163)))-YEAR(NOW())))))</f>
        <v>2387.5</v>
      </c>
      <c r="AV163" s="78">
        <v>100</v>
      </c>
    </row>
    <row r="164" spans="1:48" x14ac:dyDescent="0.15">
      <c r="A164" s="112">
        <v>145</v>
      </c>
      <c r="B164" s="112" t="s">
        <v>1660</v>
      </c>
      <c r="C164" s="113" t="s">
        <v>1361</v>
      </c>
      <c r="D164" s="112" t="s">
        <v>303</v>
      </c>
      <c r="E164" s="119">
        <v>429640</v>
      </c>
      <c r="F164" s="112" t="s">
        <v>966</v>
      </c>
      <c r="G164" s="112" t="s">
        <v>1661</v>
      </c>
      <c r="H164" s="112" t="s">
        <v>1661</v>
      </c>
      <c r="I164" s="116">
        <v>1</v>
      </c>
      <c r="J164" s="288">
        <v>35200</v>
      </c>
      <c r="K164" s="288">
        <v>20500</v>
      </c>
      <c r="L164" s="288"/>
      <c r="M164" s="288">
        <v>0</v>
      </c>
      <c r="N164" s="288">
        <v>30800</v>
      </c>
      <c r="O164" s="288">
        <v>86500</v>
      </c>
      <c r="P164" s="288">
        <f t="shared" ca="1" si="6"/>
        <v>86500</v>
      </c>
      <c r="Q164" s="289">
        <v>43314</v>
      </c>
      <c r="R164" s="289">
        <v>23875</v>
      </c>
      <c r="S164" s="289">
        <v>67189</v>
      </c>
      <c r="T164" s="290">
        <f t="shared" ca="1" si="7"/>
        <v>67189</v>
      </c>
      <c r="U164" s="109"/>
      <c r="V164" s="109" t="s">
        <v>1366</v>
      </c>
      <c r="W164" s="109" t="s">
        <v>1369</v>
      </c>
      <c r="X164" s="108" t="s">
        <v>1367</v>
      </c>
      <c r="Y164" s="108" t="s">
        <v>1075</v>
      </c>
      <c r="Z164" s="287">
        <v>42766</v>
      </c>
      <c r="AA164" s="107">
        <f t="shared" ca="1" si="8"/>
        <v>47149</v>
      </c>
      <c r="AB164" s="108" t="s">
        <v>1670</v>
      </c>
      <c r="AC164" s="108" t="s">
        <v>1669</v>
      </c>
      <c r="AD164" s="108">
        <v>2011</v>
      </c>
      <c r="AE164" s="110">
        <v>1735</v>
      </c>
      <c r="AF164" s="110">
        <v>731.3</v>
      </c>
      <c r="AG164" s="108" t="s">
        <v>1666</v>
      </c>
      <c r="AH164" s="110"/>
      <c r="AI164" s="109" t="s">
        <v>991</v>
      </c>
      <c r="AJ164" s="109"/>
      <c r="AK164" s="80">
        <v>47149</v>
      </c>
      <c r="AL164" s="78">
        <v>2029</v>
      </c>
      <c r="AM164" s="78">
        <v>2030</v>
      </c>
      <c r="AN164" s="78">
        <v>2039</v>
      </c>
      <c r="AO164" s="251">
        <f ca="1">IF(J164=0,0,J164*AV164/100/IF(OR($P$7="",ISNUMBER($P$7)=FALSE),1,((1+$P$7/100)^(IF(OR($P$11="",ISNUMBER($P$11)=FALSE),AL164,IF(YEAR(NOW())+$P$11&lt;AL164,YEAR(NOW())+$P$11,AL164))-YEAR(NOW()))))*IF(OR($P$9="",ISNUMBER($P$9)=FALSE),1,((1+$P$9/100)^(IF(OR($P$11="",ISNUMBER($P$11)=FALSE),AL164,IF(YEAR(NOW())+$P$11&lt;AL164,YEAR(NOW())+$P$11,AL164))-YEAR(NOW())))))</f>
        <v>35200</v>
      </c>
      <c r="AP164" s="251">
        <f ca="1">IF(K164=0,0,K164*AV164/100/IF(OR($P$7="",ISNUMBER($P$7)=FALSE),1,((1+$P$7/100)^(IF(OR($P$11="",ISNUMBER($P$11)=FALSE),AM164,IF(YEAR(NOW())+$P$11+1&lt;AM164,YEAR(NOW())+$P$11+1,AM164))-YEAR(NOW()))))*IF(OR($P$9="",ISNUMBER($P$9)=FALSE),1,((1+$P$9/100)^(IF(OR($P$11="",ISNUMBER($P$11)=FALSE),AM164,IF(YEAR(NOW())+$P$11+1&lt;AM164,YEAR(NOW())+$P$11+1,AM164))-YEAR(NOW())))))</f>
        <v>20500</v>
      </c>
      <c r="AQ164" s="251"/>
      <c r="AR164" s="251">
        <f ca="1">IF(M164="$0 (pad)",0,IF(M164=0,0,M164*AV164/100/IF(OR($P$7="",ISNUMBER($P$7)=FALSE),1,((1+$P$7/100)^(IF(OR($P$11="",ISNUMBER($P$11)=FALSE),AN164,IF(YEAR(NOW())+$P$11+10&lt;AN164,YEAR(NOW())+$P$11+10,AN164))-YEAR(NOW()))))*IF(OR($P$9="",ISNUMBER($P$9)=FALSE),1,((1+$P$9/100)^(IF(OR($P$11="",ISNUMBER($P$11)=FALSE),AN164,IF(YEAR(NOW())+$P$11+10&lt;AN164,YEAR(NOW())+$P$11+10,AN164))-YEAR(NOW()))))))</f>
        <v>0</v>
      </c>
      <c r="AS164" s="251">
        <f ca="1">IF(N164="$0 (pad)",0,IF(N164=0,0,N164*AV164/100/IF(OR($P$7="",ISNUMBER($P$7)=FALSE),1,((1+$P$7/100)^(IF(OR($P$11="",ISNUMBER($P$11)=FALSE),AN164,IF(YEAR(NOW())+$P$11+10&lt;AN164,YEAR(NOW())+$P$11+10,AN164))-YEAR(NOW()))))*IF(OR($P$9="",ISNUMBER($P$9)=FALSE),1,((1+$P$9/100)^(IF(OR($P$11="",ISNUMBER($P$11)=FALSE),AN164,IF(YEAR(NOW())+$P$11+10&lt;AN164,YEAR(NOW())+$P$11+10,AN164))-YEAR(NOW()))))))</f>
        <v>30800</v>
      </c>
      <c r="AT164" s="251">
        <f ca="1">IF(Q164=0,0,Q164*AV164/100/IF(OR($P$7="",ISNUMBER($P$7)=FALSE),1,((1+$P$7/100)^(IF(OR($P$11="",ISNUMBER($P$11)=FALSE),AL164,IF(YEAR(NOW())+$P$11&lt;AL164,YEAR(NOW())+$P$11,AL164))-YEAR(NOW()))))*IF(OR($P$9="",ISNUMBER($P$9)=FALSE),1,((1+$P$9/100)^(IF(OR($P$11="",ISNUMBER($P$11)=FALSE),AL164,IF(YEAR(NOW())+$P$11&lt;AL164,YEAR(NOW())+$P$11,AL164))-YEAR(NOW())))))</f>
        <v>43314</v>
      </c>
      <c r="AU164" s="251">
        <f ca="1">IF(R164=0,0,R164*AV164/100/IF(OR($P$7="",ISNUMBER($P$7)=FALSE),1,((1+$P$7/100)^(IF(OR($P$11="",ISNUMBER($P$11)=FALSE),IF(AN164="",YEAR(NOW())+5,AN164),IF(YEAR(NOW())+$P$11+10&lt;IF(AN164="",YEAR(NOW())+5,AN164),YEAR(NOW())+$P$11+10,IF(AN164="",YEAR(NOW())+5,AN164)))-YEAR(NOW()))))*IF(OR($P$9="",ISNUMBER($P$9)=FALSE),1,((1+$P$9/100)^(IF(OR($P$11="",ISNUMBER($P$11)=FALSE),IF(AN164="",YEAR(NOW())+5,AN164),IF(YEAR(NOW())+$P$11+10&lt;IF(AN164="",YEAR(NOW())+5,AN164),YEAR(NOW())+$P$11+10,IF(AN164="",YEAR(NOW())+5,AN164)))-YEAR(NOW())))))</f>
        <v>23875</v>
      </c>
      <c r="AV164" s="78">
        <v>100</v>
      </c>
    </row>
    <row r="165" spans="1:48" x14ac:dyDescent="0.15">
      <c r="A165" s="112">
        <v>146</v>
      </c>
      <c r="B165" s="112" t="s">
        <v>1660</v>
      </c>
      <c r="C165" s="113" t="s">
        <v>1361</v>
      </c>
      <c r="D165" s="112" t="s">
        <v>304</v>
      </c>
      <c r="E165" s="119">
        <v>481685</v>
      </c>
      <c r="F165" s="112" t="s">
        <v>966</v>
      </c>
      <c r="G165" s="112" t="s">
        <v>1662</v>
      </c>
      <c r="H165" s="112" t="s">
        <v>1662</v>
      </c>
      <c r="I165" s="116">
        <v>1</v>
      </c>
      <c r="J165" s="288">
        <v>178300</v>
      </c>
      <c r="K165" s="288">
        <v>5500</v>
      </c>
      <c r="L165" s="288"/>
      <c r="M165" s="288" t="s">
        <v>989</v>
      </c>
      <c r="N165" s="288" t="s">
        <v>989</v>
      </c>
      <c r="O165" s="288">
        <v>183800</v>
      </c>
      <c r="P165" s="288">
        <f t="shared" ca="1" si="6"/>
        <v>183800</v>
      </c>
      <c r="Q165" s="289">
        <v>200751</v>
      </c>
      <c r="R165" s="289">
        <v>2387.5</v>
      </c>
      <c r="S165" s="289">
        <v>203138.5</v>
      </c>
      <c r="T165" s="290">
        <f t="shared" ca="1" si="7"/>
        <v>203138.5</v>
      </c>
      <c r="U165" s="109"/>
      <c r="V165" s="109" t="s">
        <v>1366</v>
      </c>
      <c r="W165" s="109" t="s">
        <v>1369</v>
      </c>
      <c r="X165" s="108" t="s">
        <v>1367</v>
      </c>
      <c r="Y165" s="108" t="s">
        <v>1074</v>
      </c>
      <c r="Z165" s="287">
        <v>47593</v>
      </c>
      <c r="AA165" s="107">
        <f t="shared" ca="1" si="8"/>
        <v>51976</v>
      </c>
      <c r="AB165" s="108" t="s">
        <v>1670</v>
      </c>
      <c r="AC165" s="108" t="s">
        <v>1669</v>
      </c>
      <c r="AD165" s="108">
        <v>2017</v>
      </c>
      <c r="AE165" s="110">
        <v>1660</v>
      </c>
      <c r="AF165" s="110">
        <v>729.83</v>
      </c>
      <c r="AG165" s="108" t="s">
        <v>1666</v>
      </c>
      <c r="AH165" s="110">
        <v>2</v>
      </c>
      <c r="AI165" s="109" t="s">
        <v>991</v>
      </c>
      <c r="AJ165" s="109"/>
      <c r="AK165" s="80">
        <v>51976</v>
      </c>
      <c r="AL165" s="78">
        <v>2042</v>
      </c>
      <c r="AM165" s="78">
        <v>2043</v>
      </c>
      <c r="AN165" s="78">
        <v>2062</v>
      </c>
      <c r="AO165" s="251">
        <f ca="1">IF(J165=0,0,J165*AV165/100/IF(OR($P$7="",ISNUMBER($P$7)=FALSE),1,((1+$P$7/100)^(IF(OR($P$11="",ISNUMBER($P$11)=FALSE),AL165,IF(YEAR(NOW())+$P$11&lt;AL165,YEAR(NOW())+$P$11,AL165))-YEAR(NOW()))))*IF(OR($P$9="",ISNUMBER($P$9)=FALSE),1,((1+$P$9/100)^(IF(OR($P$11="",ISNUMBER($P$11)=FALSE),AL165,IF(YEAR(NOW())+$P$11&lt;AL165,YEAR(NOW())+$P$11,AL165))-YEAR(NOW())))))</f>
        <v>178300</v>
      </c>
      <c r="AP165" s="251">
        <f ca="1">IF(K165=0,0,K165*AV165/100/IF(OR($P$7="",ISNUMBER($P$7)=FALSE),1,((1+$P$7/100)^(IF(OR($P$11="",ISNUMBER($P$11)=FALSE),AM165,IF(YEAR(NOW())+$P$11+1&lt;AM165,YEAR(NOW())+$P$11+1,AM165))-YEAR(NOW()))))*IF(OR($P$9="",ISNUMBER($P$9)=FALSE),1,((1+$P$9/100)^(IF(OR($P$11="",ISNUMBER($P$11)=FALSE),AM165,IF(YEAR(NOW())+$P$11+1&lt;AM165,YEAR(NOW())+$P$11+1,AM165))-YEAR(NOW())))))</f>
        <v>5500</v>
      </c>
      <c r="AQ165" s="251"/>
      <c r="AR165" s="251">
        <f ca="1">IF(M165="$0 (pad)",0,IF(M165=0,0,M165*AV165/100/IF(OR($P$7="",ISNUMBER($P$7)=FALSE),1,((1+$P$7/100)^(IF(OR($P$11="",ISNUMBER($P$11)=FALSE),AN165,IF(YEAR(NOW())+$P$11+10&lt;AN165,YEAR(NOW())+$P$11+10,AN165))-YEAR(NOW()))))*IF(OR($P$9="",ISNUMBER($P$9)=FALSE),1,((1+$P$9/100)^(IF(OR($P$11="",ISNUMBER($P$11)=FALSE),AN165,IF(YEAR(NOW())+$P$11+10&lt;AN165,YEAR(NOW())+$P$11+10,AN165))-YEAR(NOW()))))))</f>
        <v>0</v>
      </c>
      <c r="AS165" s="251">
        <f ca="1">IF(N165="$0 (pad)",0,IF(N165=0,0,N165*AV165/100/IF(OR($P$7="",ISNUMBER($P$7)=FALSE),1,((1+$P$7/100)^(IF(OR($P$11="",ISNUMBER($P$11)=FALSE),AN165,IF(YEAR(NOW())+$P$11+10&lt;AN165,YEAR(NOW())+$P$11+10,AN165))-YEAR(NOW()))))*IF(OR($P$9="",ISNUMBER($P$9)=FALSE),1,((1+$P$9/100)^(IF(OR($P$11="",ISNUMBER($P$11)=FALSE),AN165,IF(YEAR(NOW())+$P$11+10&lt;AN165,YEAR(NOW())+$P$11+10,AN165))-YEAR(NOW()))))))</f>
        <v>0</v>
      </c>
      <c r="AT165" s="251">
        <f ca="1">IF(Q165=0,0,Q165*AV165/100/IF(OR($P$7="",ISNUMBER($P$7)=FALSE),1,((1+$P$7/100)^(IF(OR($P$11="",ISNUMBER($P$11)=FALSE),AL165,IF(YEAR(NOW())+$P$11&lt;AL165,YEAR(NOW())+$P$11,AL165))-YEAR(NOW()))))*IF(OR($P$9="",ISNUMBER($P$9)=FALSE),1,((1+$P$9/100)^(IF(OR($P$11="",ISNUMBER($P$11)=FALSE),AL165,IF(YEAR(NOW())+$P$11&lt;AL165,YEAR(NOW())+$P$11,AL165))-YEAR(NOW())))))</f>
        <v>200751</v>
      </c>
      <c r="AU165" s="251">
        <f ca="1">IF(R165=0,0,R165*AV165/100/IF(OR($P$7="",ISNUMBER($P$7)=FALSE),1,((1+$P$7/100)^(IF(OR($P$11="",ISNUMBER($P$11)=FALSE),IF(AN165="",YEAR(NOW())+5,AN165),IF(YEAR(NOW())+$P$11+10&lt;IF(AN165="",YEAR(NOW())+5,AN165),YEAR(NOW())+$P$11+10,IF(AN165="",YEAR(NOW())+5,AN165)))-YEAR(NOW()))))*IF(OR($P$9="",ISNUMBER($P$9)=FALSE),1,((1+$P$9/100)^(IF(OR($P$11="",ISNUMBER($P$11)=FALSE),IF(AN165="",YEAR(NOW())+5,AN165),IF(YEAR(NOW())+$P$11+10&lt;IF(AN165="",YEAR(NOW())+5,AN165),YEAR(NOW())+$P$11+10,IF(AN165="",YEAR(NOW())+5,AN165)))-YEAR(NOW())))))</f>
        <v>2387.5</v>
      </c>
      <c r="AV165" s="78">
        <v>100</v>
      </c>
    </row>
    <row r="166" spans="1:48" x14ac:dyDescent="0.15">
      <c r="A166" s="112">
        <v>147</v>
      </c>
      <c r="B166" s="112" t="s">
        <v>1660</v>
      </c>
      <c r="C166" s="113" t="s">
        <v>1361</v>
      </c>
      <c r="D166" s="112" t="s">
        <v>305</v>
      </c>
      <c r="E166" s="119">
        <v>481688</v>
      </c>
      <c r="F166" s="112" t="s">
        <v>966</v>
      </c>
      <c r="G166" s="112" t="s">
        <v>1662</v>
      </c>
      <c r="H166" s="112" t="s">
        <v>1662</v>
      </c>
      <c r="I166" s="116">
        <v>1</v>
      </c>
      <c r="J166" s="288">
        <v>176700</v>
      </c>
      <c r="K166" s="288">
        <v>5500</v>
      </c>
      <c r="L166" s="288"/>
      <c r="M166" s="288" t="s">
        <v>989</v>
      </c>
      <c r="N166" s="288" t="s">
        <v>989</v>
      </c>
      <c r="O166" s="288">
        <v>182200</v>
      </c>
      <c r="P166" s="288">
        <f t="shared" ca="1" si="6"/>
        <v>182200</v>
      </c>
      <c r="Q166" s="289">
        <v>200751</v>
      </c>
      <c r="R166" s="289">
        <v>2387.5</v>
      </c>
      <c r="S166" s="289">
        <v>203138.5</v>
      </c>
      <c r="T166" s="290">
        <f t="shared" ca="1" si="7"/>
        <v>203138.5</v>
      </c>
      <c r="U166" s="109"/>
      <c r="V166" s="109" t="s">
        <v>1366</v>
      </c>
      <c r="W166" s="109" t="s">
        <v>1369</v>
      </c>
      <c r="X166" s="108" t="s">
        <v>1367</v>
      </c>
      <c r="Y166" s="108" t="s">
        <v>1074</v>
      </c>
      <c r="Z166" s="287">
        <v>47226</v>
      </c>
      <c r="AA166" s="107">
        <f t="shared" ca="1" si="8"/>
        <v>51609</v>
      </c>
      <c r="AB166" s="108" t="s">
        <v>1670</v>
      </c>
      <c r="AC166" s="108" t="s">
        <v>1669</v>
      </c>
      <c r="AD166" s="108">
        <v>2017</v>
      </c>
      <c r="AE166" s="110">
        <v>1658</v>
      </c>
      <c r="AF166" s="110">
        <v>731.19</v>
      </c>
      <c r="AG166" s="108" t="s">
        <v>1666</v>
      </c>
      <c r="AH166" s="110">
        <v>1.7</v>
      </c>
      <c r="AI166" s="109" t="s">
        <v>991</v>
      </c>
      <c r="AJ166" s="109"/>
      <c r="AK166" s="80">
        <v>51609</v>
      </c>
      <c r="AL166" s="78">
        <v>2041</v>
      </c>
      <c r="AM166" s="78">
        <v>2042</v>
      </c>
      <c r="AN166" s="78">
        <v>2062</v>
      </c>
      <c r="AO166" s="251">
        <f ca="1">IF(J166=0,0,J166*AV166/100/IF(OR($P$7="",ISNUMBER($P$7)=FALSE),1,((1+$P$7/100)^(IF(OR($P$11="",ISNUMBER($P$11)=FALSE),AL166,IF(YEAR(NOW())+$P$11&lt;AL166,YEAR(NOW())+$P$11,AL166))-YEAR(NOW()))))*IF(OR($P$9="",ISNUMBER($P$9)=FALSE),1,((1+$P$9/100)^(IF(OR($P$11="",ISNUMBER($P$11)=FALSE),AL166,IF(YEAR(NOW())+$P$11&lt;AL166,YEAR(NOW())+$P$11,AL166))-YEAR(NOW())))))</f>
        <v>176700</v>
      </c>
      <c r="AP166" s="251">
        <f ca="1">IF(K166=0,0,K166*AV166/100/IF(OR($P$7="",ISNUMBER($P$7)=FALSE),1,((1+$P$7/100)^(IF(OR($P$11="",ISNUMBER($P$11)=FALSE),AM166,IF(YEAR(NOW())+$P$11+1&lt;AM166,YEAR(NOW())+$P$11+1,AM166))-YEAR(NOW()))))*IF(OR($P$9="",ISNUMBER($P$9)=FALSE),1,((1+$P$9/100)^(IF(OR($P$11="",ISNUMBER($P$11)=FALSE),AM166,IF(YEAR(NOW())+$P$11+1&lt;AM166,YEAR(NOW())+$P$11+1,AM166))-YEAR(NOW())))))</f>
        <v>5500</v>
      </c>
      <c r="AQ166" s="251"/>
      <c r="AR166" s="251">
        <f ca="1">IF(M166="$0 (pad)",0,IF(M166=0,0,M166*AV166/100/IF(OR($P$7="",ISNUMBER($P$7)=FALSE),1,((1+$P$7/100)^(IF(OR($P$11="",ISNUMBER($P$11)=FALSE),AN166,IF(YEAR(NOW())+$P$11+10&lt;AN166,YEAR(NOW())+$P$11+10,AN166))-YEAR(NOW()))))*IF(OR($P$9="",ISNUMBER($P$9)=FALSE),1,((1+$P$9/100)^(IF(OR($P$11="",ISNUMBER($P$11)=FALSE),AN166,IF(YEAR(NOW())+$P$11+10&lt;AN166,YEAR(NOW())+$P$11+10,AN166))-YEAR(NOW()))))))</f>
        <v>0</v>
      </c>
      <c r="AS166" s="251">
        <f ca="1">IF(N166="$0 (pad)",0,IF(N166=0,0,N166*AV166/100/IF(OR($P$7="",ISNUMBER($P$7)=FALSE),1,((1+$P$7/100)^(IF(OR($P$11="",ISNUMBER($P$11)=FALSE),AN166,IF(YEAR(NOW())+$P$11+10&lt;AN166,YEAR(NOW())+$P$11+10,AN166))-YEAR(NOW()))))*IF(OR($P$9="",ISNUMBER($P$9)=FALSE),1,((1+$P$9/100)^(IF(OR($P$11="",ISNUMBER($P$11)=FALSE),AN166,IF(YEAR(NOW())+$P$11+10&lt;AN166,YEAR(NOW())+$P$11+10,AN166))-YEAR(NOW()))))))</f>
        <v>0</v>
      </c>
      <c r="AT166" s="251">
        <f ca="1">IF(Q166=0,0,Q166*AV166/100/IF(OR($P$7="",ISNUMBER($P$7)=FALSE),1,((1+$P$7/100)^(IF(OR($P$11="",ISNUMBER($P$11)=FALSE),AL166,IF(YEAR(NOW())+$P$11&lt;AL166,YEAR(NOW())+$P$11,AL166))-YEAR(NOW()))))*IF(OR($P$9="",ISNUMBER($P$9)=FALSE),1,((1+$P$9/100)^(IF(OR($P$11="",ISNUMBER($P$11)=FALSE),AL166,IF(YEAR(NOW())+$P$11&lt;AL166,YEAR(NOW())+$P$11,AL166))-YEAR(NOW())))))</f>
        <v>200751</v>
      </c>
      <c r="AU166" s="251">
        <f ca="1">IF(R166=0,0,R166*AV166/100/IF(OR($P$7="",ISNUMBER($P$7)=FALSE),1,((1+$P$7/100)^(IF(OR($P$11="",ISNUMBER($P$11)=FALSE),IF(AN166="",YEAR(NOW())+5,AN166),IF(YEAR(NOW())+$P$11+10&lt;IF(AN166="",YEAR(NOW())+5,AN166),YEAR(NOW())+$P$11+10,IF(AN166="",YEAR(NOW())+5,AN166)))-YEAR(NOW()))))*IF(OR($P$9="",ISNUMBER($P$9)=FALSE),1,((1+$P$9/100)^(IF(OR($P$11="",ISNUMBER($P$11)=FALSE),IF(AN166="",YEAR(NOW())+5,AN166),IF(YEAR(NOW())+$P$11+10&lt;IF(AN166="",YEAR(NOW())+5,AN166),YEAR(NOW())+$P$11+10,IF(AN166="",YEAR(NOW())+5,AN166)))-YEAR(NOW())))))</f>
        <v>2387.5</v>
      </c>
      <c r="AV166" s="78">
        <v>100</v>
      </c>
    </row>
    <row r="167" spans="1:48" x14ac:dyDescent="0.15">
      <c r="A167" s="112">
        <v>148</v>
      </c>
      <c r="B167" s="112" t="s">
        <v>1660</v>
      </c>
      <c r="C167" s="113" t="s">
        <v>1361</v>
      </c>
      <c r="D167" s="112" t="s">
        <v>306</v>
      </c>
      <c r="E167" s="119">
        <v>447340</v>
      </c>
      <c r="F167" s="112" t="s">
        <v>966</v>
      </c>
      <c r="G167" s="112" t="s">
        <v>1661</v>
      </c>
      <c r="H167" s="112" t="s">
        <v>1661</v>
      </c>
      <c r="I167" s="116">
        <v>1</v>
      </c>
      <c r="J167" s="288">
        <v>27900</v>
      </c>
      <c r="K167" s="288">
        <v>5500</v>
      </c>
      <c r="L167" s="288"/>
      <c r="M167" s="288" t="s">
        <v>989</v>
      </c>
      <c r="N167" s="288" t="s">
        <v>989</v>
      </c>
      <c r="O167" s="288">
        <v>33400</v>
      </c>
      <c r="P167" s="288">
        <f t="shared" ca="1" si="6"/>
        <v>33400</v>
      </c>
      <c r="Q167" s="289">
        <v>43314</v>
      </c>
      <c r="R167" s="289">
        <v>23875</v>
      </c>
      <c r="S167" s="289">
        <v>67189</v>
      </c>
      <c r="T167" s="290">
        <f t="shared" ca="1" si="7"/>
        <v>67189</v>
      </c>
      <c r="U167" s="109"/>
      <c r="V167" s="109" t="s">
        <v>1366</v>
      </c>
      <c r="W167" s="109" t="s">
        <v>1369</v>
      </c>
      <c r="X167" s="108" t="s">
        <v>1367</v>
      </c>
      <c r="Y167" s="108" t="s">
        <v>1074</v>
      </c>
      <c r="Z167" s="287">
        <v>42643</v>
      </c>
      <c r="AA167" s="107">
        <f t="shared" ca="1" si="8"/>
        <v>47026</v>
      </c>
      <c r="AB167" s="108" t="s">
        <v>1670</v>
      </c>
      <c r="AC167" s="108" t="s">
        <v>1669</v>
      </c>
      <c r="AD167" s="108">
        <v>2012</v>
      </c>
      <c r="AE167" s="110">
        <v>1554</v>
      </c>
      <c r="AF167" s="110">
        <v>733.12</v>
      </c>
      <c r="AG167" s="108" t="s">
        <v>1666</v>
      </c>
      <c r="AH167" s="110"/>
      <c r="AI167" s="109" t="s">
        <v>991</v>
      </c>
      <c r="AJ167" s="109"/>
      <c r="AK167" s="80">
        <v>47026</v>
      </c>
      <c r="AL167" s="78">
        <v>2028</v>
      </c>
      <c r="AM167" s="78">
        <v>2029</v>
      </c>
      <c r="AN167" s="78">
        <v>2062</v>
      </c>
      <c r="AO167" s="251">
        <f ca="1">IF(J167=0,0,J167*AV167/100/IF(OR($P$7="",ISNUMBER($P$7)=FALSE),1,((1+$P$7/100)^(IF(OR($P$11="",ISNUMBER($P$11)=FALSE),AL167,IF(YEAR(NOW())+$P$11&lt;AL167,YEAR(NOW())+$P$11,AL167))-YEAR(NOW()))))*IF(OR($P$9="",ISNUMBER($P$9)=FALSE),1,((1+$P$9/100)^(IF(OR($P$11="",ISNUMBER($P$11)=FALSE),AL167,IF(YEAR(NOW())+$P$11&lt;AL167,YEAR(NOW())+$P$11,AL167))-YEAR(NOW())))))</f>
        <v>27900</v>
      </c>
      <c r="AP167" s="251">
        <f ca="1">IF(K167=0,0,K167*AV167/100/IF(OR($P$7="",ISNUMBER($P$7)=FALSE),1,((1+$P$7/100)^(IF(OR($P$11="",ISNUMBER($P$11)=FALSE),AM167,IF(YEAR(NOW())+$P$11+1&lt;AM167,YEAR(NOW())+$P$11+1,AM167))-YEAR(NOW()))))*IF(OR($P$9="",ISNUMBER($P$9)=FALSE),1,((1+$P$9/100)^(IF(OR($P$11="",ISNUMBER($P$11)=FALSE),AM167,IF(YEAR(NOW())+$P$11+1&lt;AM167,YEAR(NOW())+$P$11+1,AM167))-YEAR(NOW())))))</f>
        <v>5500</v>
      </c>
      <c r="AQ167" s="251"/>
      <c r="AR167" s="251">
        <f ca="1">IF(M167="$0 (pad)",0,IF(M167=0,0,M167*AV167/100/IF(OR($P$7="",ISNUMBER($P$7)=FALSE),1,((1+$P$7/100)^(IF(OR($P$11="",ISNUMBER($P$11)=FALSE),AN167,IF(YEAR(NOW())+$P$11+10&lt;AN167,YEAR(NOW())+$P$11+10,AN167))-YEAR(NOW()))))*IF(OR($P$9="",ISNUMBER($P$9)=FALSE),1,((1+$P$9/100)^(IF(OR($P$11="",ISNUMBER($P$11)=FALSE),AN167,IF(YEAR(NOW())+$P$11+10&lt;AN167,YEAR(NOW())+$P$11+10,AN167))-YEAR(NOW()))))))</f>
        <v>0</v>
      </c>
      <c r="AS167" s="251">
        <f ca="1">IF(N167="$0 (pad)",0,IF(N167=0,0,N167*AV167/100/IF(OR($P$7="",ISNUMBER($P$7)=FALSE),1,((1+$P$7/100)^(IF(OR($P$11="",ISNUMBER($P$11)=FALSE),AN167,IF(YEAR(NOW())+$P$11+10&lt;AN167,YEAR(NOW())+$P$11+10,AN167))-YEAR(NOW()))))*IF(OR($P$9="",ISNUMBER($P$9)=FALSE),1,((1+$P$9/100)^(IF(OR($P$11="",ISNUMBER($P$11)=FALSE),AN167,IF(YEAR(NOW())+$P$11+10&lt;AN167,YEAR(NOW())+$P$11+10,AN167))-YEAR(NOW()))))))</f>
        <v>0</v>
      </c>
      <c r="AT167" s="251">
        <f ca="1">IF(Q167=0,0,Q167*AV167/100/IF(OR($P$7="",ISNUMBER($P$7)=FALSE),1,((1+$P$7/100)^(IF(OR($P$11="",ISNUMBER($P$11)=FALSE),AL167,IF(YEAR(NOW())+$P$11&lt;AL167,YEAR(NOW())+$P$11,AL167))-YEAR(NOW()))))*IF(OR($P$9="",ISNUMBER($P$9)=FALSE),1,((1+$P$9/100)^(IF(OR($P$11="",ISNUMBER($P$11)=FALSE),AL167,IF(YEAR(NOW())+$P$11&lt;AL167,YEAR(NOW())+$P$11,AL167))-YEAR(NOW())))))</f>
        <v>43314</v>
      </c>
      <c r="AU167" s="251">
        <f ca="1">IF(R167=0,0,R167*AV167/100/IF(OR($P$7="",ISNUMBER($P$7)=FALSE),1,((1+$P$7/100)^(IF(OR($P$11="",ISNUMBER($P$11)=FALSE),IF(AN167="",YEAR(NOW())+5,AN167),IF(YEAR(NOW())+$P$11+10&lt;IF(AN167="",YEAR(NOW())+5,AN167),YEAR(NOW())+$P$11+10,IF(AN167="",YEAR(NOW())+5,AN167)))-YEAR(NOW()))))*IF(OR($P$9="",ISNUMBER($P$9)=FALSE),1,((1+$P$9/100)^(IF(OR($P$11="",ISNUMBER($P$11)=FALSE),IF(AN167="",YEAR(NOW())+5,AN167),IF(YEAR(NOW())+$P$11+10&lt;IF(AN167="",YEAR(NOW())+5,AN167),YEAR(NOW())+$P$11+10,IF(AN167="",YEAR(NOW())+5,AN167)))-YEAR(NOW())))))</f>
        <v>23875</v>
      </c>
      <c r="AV167" s="78">
        <v>100</v>
      </c>
    </row>
    <row r="168" spans="1:48" x14ac:dyDescent="0.15">
      <c r="A168" s="112">
        <v>149</v>
      </c>
      <c r="B168" s="112" t="s">
        <v>1660</v>
      </c>
      <c r="C168" s="113" t="s">
        <v>1361</v>
      </c>
      <c r="D168" s="112" t="s">
        <v>307</v>
      </c>
      <c r="E168" s="119">
        <v>481686</v>
      </c>
      <c r="F168" s="112" t="s">
        <v>966</v>
      </c>
      <c r="G168" s="112" t="s">
        <v>1662</v>
      </c>
      <c r="H168" s="112" t="s">
        <v>1662</v>
      </c>
      <c r="I168" s="116">
        <v>1</v>
      </c>
      <c r="J168" s="288">
        <v>36400</v>
      </c>
      <c r="K168" s="288">
        <v>5500</v>
      </c>
      <c r="L168" s="288"/>
      <c r="M168" s="288" t="s">
        <v>989</v>
      </c>
      <c r="N168" s="288" t="s">
        <v>989</v>
      </c>
      <c r="O168" s="288">
        <v>41900</v>
      </c>
      <c r="P168" s="288">
        <f t="shared" ca="1" si="6"/>
        <v>41900</v>
      </c>
      <c r="Q168" s="289">
        <v>43314</v>
      </c>
      <c r="R168" s="289">
        <v>2387.5</v>
      </c>
      <c r="S168" s="289">
        <v>45701.5</v>
      </c>
      <c r="T168" s="290">
        <f t="shared" ca="1" si="7"/>
        <v>45701.5</v>
      </c>
      <c r="U168" s="109"/>
      <c r="V168" s="109" t="s">
        <v>1366</v>
      </c>
      <c r="W168" s="109" t="s">
        <v>1369</v>
      </c>
      <c r="X168" s="108" t="s">
        <v>1367</v>
      </c>
      <c r="Y168" s="108" t="s">
        <v>1074</v>
      </c>
      <c r="Z168" s="287">
        <v>50099</v>
      </c>
      <c r="AA168" s="107">
        <f t="shared" ca="1" si="8"/>
        <v>54482</v>
      </c>
      <c r="AB168" s="108" t="s">
        <v>1670</v>
      </c>
      <c r="AC168" s="108" t="s">
        <v>1669</v>
      </c>
      <c r="AD168" s="108">
        <v>2017</v>
      </c>
      <c r="AE168" s="110">
        <v>1482</v>
      </c>
      <c r="AF168" s="110">
        <v>736.54</v>
      </c>
      <c r="AG168" s="108" t="s">
        <v>1666</v>
      </c>
      <c r="AH168" s="110">
        <v>3.6</v>
      </c>
      <c r="AI168" s="109" t="s">
        <v>991</v>
      </c>
      <c r="AJ168" s="109"/>
      <c r="AK168" s="80">
        <v>54482</v>
      </c>
      <c r="AL168" s="78">
        <v>2049</v>
      </c>
      <c r="AM168" s="78">
        <v>2050</v>
      </c>
      <c r="AN168" s="78">
        <v>2062</v>
      </c>
      <c r="AO168" s="251">
        <f ca="1">IF(J168=0,0,J168*AV168/100/IF(OR($P$7="",ISNUMBER($P$7)=FALSE),1,((1+$P$7/100)^(IF(OR($P$11="",ISNUMBER($P$11)=FALSE),AL168,IF(YEAR(NOW())+$P$11&lt;AL168,YEAR(NOW())+$P$11,AL168))-YEAR(NOW()))))*IF(OR($P$9="",ISNUMBER($P$9)=FALSE),1,((1+$P$9/100)^(IF(OR($P$11="",ISNUMBER($P$11)=FALSE),AL168,IF(YEAR(NOW())+$P$11&lt;AL168,YEAR(NOW())+$P$11,AL168))-YEAR(NOW())))))</f>
        <v>36400</v>
      </c>
      <c r="AP168" s="251">
        <f ca="1">IF(K168=0,0,K168*AV168/100/IF(OR($P$7="",ISNUMBER($P$7)=FALSE),1,((1+$P$7/100)^(IF(OR($P$11="",ISNUMBER($P$11)=FALSE),AM168,IF(YEAR(NOW())+$P$11+1&lt;AM168,YEAR(NOW())+$P$11+1,AM168))-YEAR(NOW()))))*IF(OR($P$9="",ISNUMBER($P$9)=FALSE),1,((1+$P$9/100)^(IF(OR($P$11="",ISNUMBER($P$11)=FALSE),AM168,IF(YEAR(NOW())+$P$11+1&lt;AM168,YEAR(NOW())+$P$11+1,AM168))-YEAR(NOW())))))</f>
        <v>5500</v>
      </c>
      <c r="AQ168" s="251"/>
      <c r="AR168" s="251">
        <f ca="1">IF(M168="$0 (pad)",0,IF(M168=0,0,M168*AV168/100/IF(OR($P$7="",ISNUMBER($P$7)=FALSE),1,((1+$P$7/100)^(IF(OR($P$11="",ISNUMBER($P$11)=FALSE),AN168,IF(YEAR(NOW())+$P$11+10&lt;AN168,YEAR(NOW())+$P$11+10,AN168))-YEAR(NOW()))))*IF(OR($P$9="",ISNUMBER($P$9)=FALSE),1,((1+$P$9/100)^(IF(OR($P$11="",ISNUMBER($P$11)=FALSE),AN168,IF(YEAR(NOW())+$P$11+10&lt;AN168,YEAR(NOW())+$P$11+10,AN168))-YEAR(NOW()))))))</f>
        <v>0</v>
      </c>
      <c r="AS168" s="251">
        <f ca="1">IF(N168="$0 (pad)",0,IF(N168=0,0,N168*AV168/100/IF(OR($P$7="",ISNUMBER($P$7)=FALSE),1,((1+$P$7/100)^(IF(OR($P$11="",ISNUMBER($P$11)=FALSE),AN168,IF(YEAR(NOW())+$P$11+10&lt;AN168,YEAR(NOW())+$P$11+10,AN168))-YEAR(NOW()))))*IF(OR($P$9="",ISNUMBER($P$9)=FALSE),1,((1+$P$9/100)^(IF(OR($P$11="",ISNUMBER($P$11)=FALSE),AN168,IF(YEAR(NOW())+$P$11+10&lt;AN168,YEAR(NOW())+$P$11+10,AN168))-YEAR(NOW()))))))</f>
        <v>0</v>
      </c>
      <c r="AT168" s="251">
        <f ca="1">IF(Q168=0,0,Q168*AV168/100/IF(OR($P$7="",ISNUMBER($P$7)=FALSE),1,((1+$P$7/100)^(IF(OR($P$11="",ISNUMBER($P$11)=FALSE),AL168,IF(YEAR(NOW())+$P$11&lt;AL168,YEAR(NOW())+$P$11,AL168))-YEAR(NOW()))))*IF(OR($P$9="",ISNUMBER($P$9)=FALSE),1,((1+$P$9/100)^(IF(OR($P$11="",ISNUMBER($P$11)=FALSE),AL168,IF(YEAR(NOW())+$P$11&lt;AL168,YEAR(NOW())+$P$11,AL168))-YEAR(NOW())))))</f>
        <v>43314</v>
      </c>
      <c r="AU168" s="251">
        <f ca="1">IF(R168=0,0,R168*AV168/100/IF(OR($P$7="",ISNUMBER($P$7)=FALSE),1,((1+$P$7/100)^(IF(OR($P$11="",ISNUMBER($P$11)=FALSE),IF(AN168="",YEAR(NOW())+5,AN168),IF(YEAR(NOW())+$P$11+10&lt;IF(AN168="",YEAR(NOW())+5,AN168),YEAR(NOW())+$P$11+10,IF(AN168="",YEAR(NOW())+5,AN168)))-YEAR(NOW()))))*IF(OR($P$9="",ISNUMBER($P$9)=FALSE),1,((1+$P$9/100)^(IF(OR($P$11="",ISNUMBER($P$11)=FALSE),IF(AN168="",YEAR(NOW())+5,AN168),IF(YEAR(NOW())+$P$11+10&lt;IF(AN168="",YEAR(NOW())+5,AN168),YEAR(NOW())+$P$11+10,IF(AN168="",YEAR(NOW())+5,AN168)))-YEAR(NOW())))))</f>
        <v>2387.5</v>
      </c>
      <c r="AV168" s="78">
        <v>100</v>
      </c>
    </row>
    <row r="169" spans="1:48" x14ac:dyDescent="0.15">
      <c r="A169" s="112">
        <v>150</v>
      </c>
      <c r="B169" s="112" t="s">
        <v>1660</v>
      </c>
      <c r="C169" s="113" t="s">
        <v>1361</v>
      </c>
      <c r="D169" s="112" t="s">
        <v>308</v>
      </c>
      <c r="E169" s="119">
        <v>447523</v>
      </c>
      <c r="F169" s="112" t="s">
        <v>966</v>
      </c>
      <c r="G169" s="112" t="s">
        <v>1661</v>
      </c>
      <c r="H169" s="112" t="s">
        <v>1661</v>
      </c>
      <c r="I169" s="116">
        <v>1</v>
      </c>
      <c r="J169" s="288">
        <v>39300</v>
      </c>
      <c r="K169" s="288">
        <v>5500</v>
      </c>
      <c r="L169" s="288"/>
      <c r="M169" s="288" t="s">
        <v>989</v>
      </c>
      <c r="N169" s="288" t="s">
        <v>989</v>
      </c>
      <c r="O169" s="288">
        <v>44800</v>
      </c>
      <c r="P169" s="288">
        <f t="shared" ca="1" si="6"/>
        <v>44800</v>
      </c>
      <c r="Q169" s="289">
        <v>43314</v>
      </c>
      <c r="R169" s="289">
        <v>2387.5</v>
      </c>
      <c r="S169" s="289">
        <v>45701.5</v>
      </c>
      <c r="T169" s="290">
        <f t="shared" ca="1" si="7"/>
        <v>45701.5</v>
      </c>
      <c r="U169" s="109"/>
      <c r="V169" s="109" t="s">
        <v>1366</v>
      </c>
      <c r="W169" s="109" t="s">
        <v>1369</v>
      </c>
      <c r="X169" s="108" t="s">
        <v>1367</v>
      </c>
      <c r="Y169" s="108" t="s">
        <v>1074</v>
      </c>
      <c r="Z169" s="287">
        <v>43281</v>
      </c>
      <c r="AA169" s="107">
        <f t="shared" ca="1" si="8"/>
        <v>47664</v>
      </c>
      <c r="AB169" s="108" t="s">
        <v>1670</v>
      </c>
      <c r="AC169" s="108" t="s">
        <v>1669</v>
      </c>
      <c r="AD169" s="108">
        <v>2012</v>
      </c>
      <c r="AE169" s="110">
        <v>1498</v>
      </c>
      <c r="AF169" s="110">
        <v>729.77</v>
      </c>
      <c r="AG169" s="108" t="s">
        <v>1666</v>
      </c>
      <c r="AH169" s="110"/>
      <c r="AI169" s="109" t="s">
        <v>991</v>
      </c>
      <c r="AJ169" s="109"/>
      <c r="AK169" s="80">
        <v>47664</v>
      </c>
      <c r="AL169" s="78">
        <v>2030</v>
      </c>
      <c r="AM169" s="78">
        <v>2031</v>
      </c>
      <c r="AN169" s="78">
        <v>2062</v>
      </c>
      <c r="AO169" s="251">
        <f ca="1">IF(J169=0,0,J169*AV169/100/IF(OR($P$7="",ISNUMBER($P$7)=FALSE),1,((1+$P$7/100)^(IF(OR($P$11="",ISNUMBER($P$11)=FALSE),AL169,IF(YEAR(NOW())+$P$11&lt;AL169,YEAR(NOW())+$P$11,AL169))-YEAR(NOW()))))*IF(OR($P$9="",ISNUMBER($P$9)=FALSE),1,((1+$P$9/100)^(IF(OR($P$11="",ISNUMBER($P$11)=FALSE),AL169,IF(YEAR(NOW())+$P$11&lt;AL169,YEAR(NOW())+$P$11,AL169))-YEAR(NOW())))))</f>
        <v>39300</v>
      </c>
      <c r="AP169" s="251">
        <f ca="1">IF(K169=0,0,K169*AV169/100/IF(OR($P$7="",ISNUMBER($P$7)=FALSE),1,((1+$P$7/100)^(IF(OR($P$11="",ISNUMBER($P$11)=FALSE),AM169,IF(YEAR(NOW())+$P$11+1&lt;AM169,YEAR(NOW())+$P$11+1,AM169))-YEAR(NOW()))))*IF(OR($P$9="",ISNUMBER($P$9)=FALSE),1,((1+$P$9/100)^(IF(OR($P$11="",ISNUMBER($P$11)=FALSE),AM169,IF(YEAR(NOW())+$P$11+1&lt;AM169,YEAR(NOW())+$P$11+1,AM169))-YEAR(NOW())))))</f>
        <v>5500</v>
      </c>
      <c r="AQ169" s="251"/>
      <c r="AR169" s="251">
        <f ca="1">IF(M169="$0 (pad)",0,IF(M169=0,0,M169*AV169/100/IF(OR($P$7="",ISNUMBER($P$7)=FALSE),1,((1+$P$7/100)^(IF(OR($P$11="",ISNUMBER($P$11)=FALSE),AN169,IF(YEAR(NOW())+$P$11+10&lt;AN169,YEAR(NOW())+$P$11+10,AN169))-YEAR(NOW()))))*IF(OR($P$9="",ISNUMBER($P$9)=FALSE),1,((1+$P$9/100)^(IF(OR($P$11="",ISNUMBER($P$11)=FALSE),AN169,IF(YEAR(NOW())+$P$11+10&lt;AN169,YEAR(NOW())+$P$11+10,AN169))-YEAR(NOW()))))))</f>
        <v>0</v>
      </c>
      <c r="AS169" s="251">
        <f ca="1">IF(N169="$0 (pad)",0,IF(N169=0,0,N169*AV169/100/IF(OR($P$7="",ISNUMBER($P$7)=FALSE),1,((1+$P$7/100)^(IF(OR($P$11="",ISNUMBER($P$11)=FALSE),AN169,IF(YEAR(NOW())+$P$11+10&lt;AN169,YEAR(NOW())+$P$11+10,AN169))-YEAR(NOW()))))*IF(OR($P$9="",ISNUMBER($P$9)=FALSE),1,((1+$P$9/100)^(IF(OR($P$11="",ISNUMBER($P$11)=FALSE),AN169,IF(YEAR(NOW())+$P$11+10&lt;AN169,YEAR(NOW())+$P$11+10,AN169))-YEAR(NOW()))))))</f>
        <v>0</v>
      </c>
      <c r="AT169" s="251">
        <f ca="1">IF(Q169=0,0,Q169*AV169/100/IF(OR($P$7="",ISNUMBER($P$7)=FALSE),1,((1+$P$7/100)^(IF(OR($P$11="",ISNUMBER($P$11)=FALSE),AL169,IF(YEAR(NOW())+$P$11&lt;AL169,YEAR(NOW())+$P$11,AL169))-YEAR(NOW()))))*IF(OR($P$9="",ISNUMBER($P$9)=FALSE),1,((1+$P$9/100)^(IF(OR($P$11="",ISNUMBER($P$11)=FALSE),AL169,IF(YEAR(NOW())+$P$11&lt;AL169,YEAR(NOW())+$P$11,AL169))-YEAR(NOW())))))</f>
        <v>43314</v>
      </c>
      <c r="AU169" s="251">
        <f ca="1">IF(R169=0,0,R169*AV169/100/IF(OR($P$7="",ISNUMBER($P$7)=FALSE),1,((1+$P$7/100)^(IF(OR($P$11="",ISNUMBER($P$11)=FALSE),IF(AN169="",YEAR(NOW())+5,AN169),IF(YEAR(NOW())+$P$11+10&lt;IF(AN169="",YEAR(NOW())+5,AN169),YEAR(NOW())+$P$11+10,IF(AN169="",YEAR(NOW())+5,AN169)))-YEAR(NOW()))))*IF(OR($P$9="",ISNUMBER($P$9)=FALSE),1,((1+$P$9/100)^(IF(OR($P$11="",ISNUMBER($P$11)=FALSE),IF(AN169="",YEAR(NOW())+5,AN169),IF(YEAR(NOW())+$P$11+10&lt;IF(AN169="",YEAR(NOW())+5,AN169),YEAR(NOW())+$P$11+10,IF(AN169="",YEAR(NOW())+5,AN169)))-YEAR(NOW())))))</f>
        <v>2387.5</v>
      </c>
      <c r="AV169" s="78">
        <v>100</v>
      </c>
    </row>
    <row r="170" spans="1:48" x14ac:dyDescent="0.15">
      <c r="A170" s="112">
        <v>151</v>
      </c>
      <c r="B170" s="112" t="s">
        <v>1660</v>
      </c>
      <c r="C170" s="113" t="s">
        <v>1361</v>
      </c>
      <c r="D170" s="112" t="s">
        <v>309</v>
      </c>
      <c r="E170" s="119">
        <v>481690</v>
      </c>
      <c r="F170" s="112" t="s">
        <v>966</v>
      </c>
      <c r="G170" s="112" t="s">
        <v>1661</v>
      </c>
      <c r="H170" s="112" t="s">
        <v>1661</v>
      </c>
      <c r="I170" s="116">
        <v>1</v>
      </c>
      <c r="J170" s="288">
        <v>175200</v>
      </c>
      <c r="K170" s="288">
        <v>5500</v>
      </c>
      <c r="L170" s="288"/>
      <c r="M170" s="288" t="s">
        <v>989</v>
      </c>
      <c r="N170" s="288" t="s">
        <v>989</v>
      </c>
      <c r="O170" s="288">
        <v>180700</v>
      </c>
      <c r="P170" s="288">
        <f t="shared" ca="1" si="6"/>
        <v>180700</v>
      </c>
      <c r="Q170" s="289">
        <v>200751</v>
      </c>
      <c r="R170" s="289">
        <v>2387.5</v>
      </c>
      <c r="S170" s="289">
        <v>203138.5</v>
      </c>
      <c r="T170" s="290">
        <f t="shared" ca="1" si="7"/>
        <v>203138.5</v>
      </c>
      <c r="U170" s="109"/>
      <c r="V170" s="109" t="s">
        <v>1366</v>
      </c>
      <c r="W170" s="109" t="s">
        <v>1369</v>
      </c>
      <c r="X170" s="108" t="s">
        <v>1367</v>
      </c>
      <c r="Y170" s="108" t="s">
        <v>1074</v>
      </c>
      <c r="Z170" s="287">
        <v>45412</v>
      </c>
      <c r="AA170" s="107">
        <f t="shared" ca="1" si="8"/>
        <v>49795</v>
      </c>
      <c r="AB170" s="108" t="s">
        <v>1670</v>
      </c>
      <c r="AC170" s="108" t="s">
        <v>1669</v>
      </c>
      <c r="AD170" s="108">
        <v>2017</v>
      </c>
      <c r="AE170" s="110">
        <v>1474</v>
      </c>
      <c r="AF170" s="110">
        <v>731.77</v>
      </c>
      <c r="AG170" s="108" t="s">
        <v>1666</v>
      </c>
      <c r="AH170" s="110"/>
      <c r="AI170" s="109" t="s">
        <v>991</v>
      </c>
      <c r="AJ170" s="109"/>
      <c r="AK170" s="80">
        <v>49795</v>
      </c>
      <c r="AL170" s="78">
        <v>2036</v>
      </c>
      <c r="AM170" s="78">
        <v>2037</v>
      </c>
      <c r="AN170" s="78">
        <v>2062</v>
      </c>
      <c r="AO170" s="251">
        <f ca="1">IF(J170=0,0,J170*AV170/100/IF(OR($P$7="",ISNUMBER($P$7)=FALSE),1,((1+$P$7/100)^(IF(OR($P$11="",ISNUMBER($P$11)=FALSE),AL170,IF(YEAR(NOW())+$P$11&lt;AL170,YEAR(NOW())+$P$11,AL170))-YEAR(NOW()))))*IF(OR($P$9="",ISNUMBER($P$9)=FALSE),1,((1+$P$9/100)^(IF(OR($P$11="",ISNUMBER($P$11)=FALSE),AL170,IF(YEAR(NOW())+$P$11&lt;AL170,YEAR(NOW())+$P$11,AL170))-YEAR(NOW())))))</f>
        <v>175200</v>
      </c>
      <c r="AP170" s="251">
        <f ca="1">IF(K170=0,0,K170*AV170/100/IF(OR($P$7="",ISNUMBER($P$7)=FALSE),1,((1+$P$7/100)^(IF(OR($P$11="",ISNUMBER($P$11)=FALSE),AM170,IF(YEAR(NOW())+$P$11+1&lt;AM170,YEAR(NOW())+$P$11+1,AM170))-YEAR(NOW()))))*IF(OR($P$9="",ISNUMBER($P$9)=FALSE),1,((1+$P$9/100)^(IF(OR($P$11="",ISNUMBER($P$11)=FALSE),AM170,IF(YEAR(NOW())+$P$11+1&lt;AM170,YEAR(NOW())+$P$11+1,AM170))-YEAR(NOW())))))</f>
        <v>5500</v>
      </c>
      <c r="AQ170" s="251"/>
      <c r="AR170" s="251">
        <f ca="1">IF(M170="$0 (pad)",0,IF(M170=0,0,M170*AV170/100/IF(OR($P$7="",ISNUMBER($P$7)=FALSE),1,((1+$P$7/100)^(IF(OR($P$11="",ISNUMBER($P$11)=FALSE),AN170,IF(YEAR(NOW())+$P$11+10&lt;AN170,YEAR(NOW())+$P$11+10,AN170))-YEAR(NOW()))))*IF(OR($P$9="",ISNUMBER($P$9)=FALSE),1,((1+$P$9/100)^(IF(OR($P$11="",ISNUMBER($P$11)=FALSE),AN170,IF(YEAR(NOW())+$P$11+10&lt;AN170,YEAR(NOW())+$P$11+10,AN170))-YEAR(NOW()))))))</f>
        <v>0</v>
      </c>
      <c r="AS170" s="251">
        <f ca="1">IF(N170="$0 (pad)",0,IF(N170=0,0,N170*AV170/100/IF(OR($P$7="",ISNUMBER($P$7)=FALSE),1,((1+$P$7/100)^(IF(OR($P$11="",ISNUMBER($P$11)=FALSE),AN170,IF(YEAR(NOW())+$P$11+10&lt;AN170,YEAR(NOW())+$P$11+10,AN170))-YEAR(NOW()))))*IF(OR($P$9="",ISNUMBER($P$9)=FALSE),1,((1+$P$9/100)^(IF(OR($P$11="",ISNUMBER($P$11)=FALSE),AN170,IF(YEAR(NOW())+$P$11+10&lt;AN170,YEAR(NOW())+$P$11+10,AN170))-YEAR(NOW()))))))</f>
        <v>0</v>
      </c>
      <c r="AT170" s="251">
        <f ca="1">IF(Q170=0,0,Q170*AV170/100/IF(OR($P$7="",ISNUMBER($P$7)=FALSE),1,((1+$P$7/100)^(IF(OR($P$11="",ISNUMBER($P$11)=FALSE),AL170,IF(YEAR(NOW())+$P$11&lt;AL170,YEAR(NOW())+$P$11,AL170))-YEAR(NOW()))))*IF(OR($P$9="",ISNUMBER($P$9)=FALSE),1,((1+$P$9/100)^(IF(OR($P$11="",ISNUMBER($P$11)=FALSE),AL170,IF(YEAR(NOW())+$P$11&lt;AL170,YEAR(NOW())+$P$11,AL170))-YEAR(NOW())))))</f>
        <v>200751</v>
      </c>
      <c r="AU170" s="251">
        <f ca="1">IF(R170=0,0,R170*AV170/100/IF(OR($P$7="",ISNUMBER($P$7)=FALSE),1,((1+$P$7/100)^(IF(OR($P$11="",ISNUMBER($P$11)=FALSE),IF(AN170="",YEAR(NOW())+5,AN170),IF(YEAR(NOW())+$P$11+10&lt;IF(AN170="",YEAR(NOW())+5,AN170),YEAR(NOW())+$P$11+10,IF(AN170="",YEAR(NOW())+5,AN170)))-YEAR(NOW()))))*IF(OR($P$9="",ISNUMBER($P$9)=FALSE),1,((1+$P$9/100)^(IF(OR($P$11="",ISNUMBER($P$11)=FALSE),IF(AN170="",YEAR(NOW())+5,AN170),IF(YEAR(NOW())+$P$11+10&lt;IF(AN170="",YEAR(NOW())+5,AN170),YEAR(NOW())+$P$11+10,IF(AN170="",YEAR(NOW())+5,AN170)))-YEAR(NOW())))))</f>
        <v>2387.5</v>
      </c>
      <c r="AV170" s="78">
        <v>100</v>
      </c>
    </row>
    <row r="171" spans="1:48" x14ac:dyDescent="0.15">
      <c r="A171" s="112">
        <v>152</v>
      </c>
      <c r="B171" s="112" t="s">
        <v>1660</v>
      </c>
      <c r="C171" s="113" t="s">
        <v>1361</v>
      </c>
      <c r="D171" s="112" t="s">
        <v>310</v>
      </c>
      <c r="E171" s="119">
        <v>440207</v>
      </c>
      <c r="F171" s="112" t="s">
        <v>966</v>
      </c>
      <c r="G171" s="112" t="s">
        <v>1661</v>
      </c>
      <c r="H171" s="112" t="s">
        <v>1661</v>
      </c>
      <c r="I171" s="116">
        <v>1</v>
      </c>
      <c r="J171" s="288">
        <v>35200</v>
      </c>
      <c r="K171" s="288">
        <v>5500</v>
      </c>
      <c r="L171" s="288"/>
      <c r="M171" s="288" t="s">
        <v>989</v>
      </c>
      <c r="N171" s="288" t="s">
        <v>989</v>
      </c>
      <c r="O171" s="288">
        <v>40700</v>
      </c>
      <c r="P171" s="288">
        <f t="shared" ca="1" si="6"/>
        <v>40700</v>
      </c>
      <c r="Q171" s="289">
        <v>43314</v>
      </c>
      <c r="R171" s="289">
        <v>2387.5</v>
      </c>
      <c r="S171" s="289">
        <v>45701.5</v>
      </c>
      <c r="T171" s="290">
        <f t="shared" ca="1" si="7"/>
        <v>45701.5</v>
      </c>
      <c r="U171" s="109"/>
      <c r="V171" s="109" t="s">
        <v>1366</v>
      </c>
      <c r="W171" s="109" t="s">
        <v>1369</v>
      </c>
      <c r="X171" s="108" t="s">
        <v>1367</v>
      </c>
      <c r="Y171" s="108" t="s">
        <v>1076</v>
      </c>
      <c r="Z171" s="287">
        <v>43951</v>
      </c>
      <c r="AA171" s="107">
        <f t="shared" ca="1" si="8"/>
        <v>48334</v>
      </c>
      <c r="AB171" s="108" t="s">
        <v>1670</v>
      </c>
      <c r="AC171" s="108" t="s">
        <v>1669</v>
      </c>
      <c r="AD171" s="108">
        <v>2012</v>
      </c>
      <c r="AE171" s="110">
        <v>1472</v>
      </c>
      <c r="AF171" s="110">
        <v>722.89</v>
      </c>
      <c r="AG171" s="108" t="s">
        <v>1666</v>
      </c>
      <c r="AH171" s="110"/>
      <c r="AI171" s="109" t="s">
        <v>991</v>
      </c>
      <c r="AJ171" s="109"/>
      <c r="AK171" s="80">
        <v>48334</v>
      </c>
      <c r="AL171" s="78">
        <v>2032</v>
      </c>
      <c r="AM171" s="78">
        <v>2033</v>
      </c>
      <c r="AN171" s="78">
        <v>2042</v>
      </c>
      <c r="AO171" s="251">
        <f ca="1">IF(J171=0,0,J171*AV171/100/IF(OR($P$7="",ISNUMBER($P$7)=FALSE),1,((1+$P$7/100)^(IF(OR($P$11="",ISNUMBER($P$11)=FALSE),AL171,IF(YEAR(NOW())+$P$11&lt;AL171,YEAR(NOW())+$P$11,AL171))-YEAR(NOW()))))*IF(OR($P$9="",ISNUMBER($P$9)=FALSE),1,((1+$P$9/100)^(IF(OR($P$11="",ISNUMBER($P$11)=FALSE),AL171,IF(YEAR(NOW())+$P$11&lt;AL171,YEAR(NOW())+$P$11,AL171))-YEAR(NOW())))))</f>
        <v>35200</v>
      </c>
      <c r="AP171" s="251">
        <f ca="1">IF(K171=0,0,K171*AV171/100/IF(OR($P$7="",ISNUMBER($P$7)=FALSE),1,((1+$P$7/100)^(IF(OR($P$11="",ISNUMBER($P$11)=FALSE),AM171,IF(YEAR(NOW())+$P$11+1&lt;AM171,YEAR(NOW())+$P$11+1,AM171))-YEAR(NOW()))))*IF(OR($P$9="",ISNUMBER($P$9)=FALSE),1,((1+$P$9/100)^(IF(OR($P$11="",ISNUMBER($P$11)=FALSE),AM171,IF(YEAR(NOW())+$P$11+1&lt;AM171,YEAR(NOW())+$P$11+1,AM171))-YEAR(NOW())))))</f>
        <v>5500</v>
      </c>
      <c r="AQ171" s="251"/>
      <c r="AR171" s="251">
        <f ca="1">IF(M171="$0 (pad)",0,IF(M171=0,0,M171*AV171/100/IF(OR($P$7="",ISNUMBER($P$7)=FALSE),1,((1+$P$7/100)^(IF(OR($P$11="",ISNUMBER($P$11)=FALSE),AN171,IF(YEAR(NOW())+$P$11+10&lt;AN171,YEAR(NOW())+$P$11+10,AN171))-YEAR(NOW()))))*IF(OR($P$9="",ISNUMBER($P$9)=FALSE),1,((1+$P$9/100)^(IF(OR($P$11="",ISNUMBER($P$11)=FALSE),AN171,IF(YEAR(NOW())+$P$11+10&lt;AN171,YEAR(NOW())+$P$11+10,AN171))-YEAR(NOW()))))))</f>
        <v>0</v>
      </c>
      <c r="AS171" s="251">
        <f ca="1">IF(N171="$0 (pad)",0,IF(N171=0,0,N171*AV171/100/IF(OR($P$7="",ISNUMBER($P$7)=FALSE),1,((1+$P$7/100)^(IF(OR($P$11="",ISNUMBER($P$11)=FALSE),AN171,IF(YEAR(NOW())+$P$11+10&lt;AN171,YEAR(NOW())+$P$11+10,AN171))-YEAR(NOW()))))*IF(OR($P$9="",ISNUMBER($P$9)=FALSE),1,((1+$P$9/100)^(IF(OR($P$11="",ISNUMBER($P$11)=FALSE),AN171,IF(YEAR(NOW())+$P$11+10&lt;AN171,YEAR(NOW())+$P$11+10,AN171))-YEAR(NOW()))))))</f>
        <v>0</v>
      </c>
      <c r="AT171" s="251">
        <f ca="1">IF(Q171=0,0,Q171*AV171/100/IF(OR($P$7="",ISNUMBER($P$7)=FALSE),1,((1+$P$7/100)^(IF(OR($P$11="",ISNUMBER($P$11)=FALSE),AL171,IF(YEAR(NOW())+$P$11&lt;AL171,YEAR(NOW())+$P$11,AL171))-YEAR(NOW()))))*IF(OR($P$9="",ISNUMBER($P$9)=FALSE),1,((1+$P$9/100)^(IF(OR($P$11="",ISNUMBER($P$11)=FALSE),AL171,IF(YEAR(NOW())+$P$11&lt;AL171,YEAR(NOW())+$P$11,AL171))-YEAR(NOW())))))</f>
        <v>43314</v>
      </c>
      <c r="AU171" s="251">
        <f ca="1">IF(R171=0,0,R171*AV171/100/IF(OR($P$7="",ISNUMBER($P$7)=FALSE),1,((1+$P$7/100)^(IF(OR($P$11="",ISNUMBER($P$11)=FALSE),IF(AN171="",YEAR(NOW())+5,AN171),IF(YEAR(NOW())+$P$11+10&lt;IF(AN171="",YEAR(NOW())+5,AN171),YEAR(NOW())+$P$11+10,IF(AN171="",YEAR(NOW())+5,AN171)))-YEAR(NOW()))))*IF(OR($P$9="",ISNUMBER($P$9)=FALSE),1,((1+$P$9/100)^(IF(OR($P$11="",ISNUMBER($P$11)=FALSE),IF(AN171="",YEAR(NOW())+5,AN171),IF(YEAR(NOW())+$P$11+10&lt;IF(AN171="",YEAR(NOW())+5,AN171),YEAR(NOW())+$P$11+10,IF(AN171="",YEAR(NOW())+5,AN171)))-YEAR(NOW())))))</f>
        <v>2387.5</v>
      </c>
      <c r="AV171" s="78">
        <v>100</v>
      </c>
    </row>
    <row r="172" spans="1:48" x14ac:dyDescent="0.15">
      <c r="A172" s="112">
        <v>153</v>
      </c>
      <c r="B172" s="112" t="s">
        <v>1660</v>
      </c>
      <c r="C172" s="113" t="s">
        <v>1361</v>
      </c>
      <c r="D172" s="112" t="s">
        <v>311</v>
      </c>
      <c r="E172" s="119">
        <v>442544</v>
      </c>
      <c r="F172" s="112" t="s">
        <v>966</v>
      </c>
      <c r="G172" s="112" t="s">
        <v>1661</v>
      </c>
      <c r="H172" s="112" t="s">
        <v>1661</v>
      </c>
      <c r="I172" s="116">
        <v>1</v>
      </c>
      <c r="J172" s="288">
        <v>37900</v>
      </c>
      <c r="K172" s="288">
        <v>20500</v>
      </c>
      <c r="L172" s="288"/>
      <c r="M172" s="288">
        <v>0</v>
      </c>
      <c r="N172" s="288">
        <v>38200</v>
      </c>
      <c r="O172" s="288">
        <v>96600</v>
      </c>
      <c r="P172" s="288">
        <f t="shared" ca="1" si="6"/>
        <v>96600</v>
      </c>
      <c r="Q172" s="289">
        <v>43314</v>
      </c>
      <c r="R172" s="289">
        <v>2387.5</v>
      </c>
      <c r="S172" s="289">
        <v>45701.5</v>
      </c>
      <c r="T172" s="290">
        <f t="shared" ca="1" si="7"/>
        <v>45701.5</v>
      </c>
      <c r="U172" s="109"/>
      <c r="V172" s="109" t="s">
        <v>1366</v>
      </c>
      <c r="W172" s="109" t="s">
        <v>1369</v>
      </c>
      <c r="X172" s="108" t="s">
        <v>1367</v>
      </c>
      <c r="Y172" s="108" t="s">
        <v>1076</v>
      </c>
      <c r="Z172" s="287">
        <v>43951</v>
      </c>
      <c r="AA172" s="107">
        <f t="shared" ca="1" si="8"/>
        <v>48334</v>
      </c>
      <c r="AB172" s="108" t="s">
        <v>1670</v>
      </c>
      <c r="AC172" s="108" t="s">
        <v>1669</v>
      </c>
      <c r="AD172" s="108">
        <v>2012</v>
      </c>
      <c r="AE172" s="110">
        <v>1535</v>
      </c>
      <c r="AF172" s="110">
        <v>724.3</v>
      </c>
      <c r="AG172" s="108" t="s">
        <v>1666</v>
      </c>
      <c r="AH172" s="110"/>
      <c r="AI172" s="109" t="s">
        <v>991</v>
      </c>
      <c r="AJ172" s="109"/>
      <c r="AK172" s="80">
        <v>48334</v>
      </c>
      <c r="AL172" s="78">
        <v>2032</v>
      </c>
      <c r="AM172" s="78">
        <v>2033</v>
      </c>
      <c r="AN172" s="78">
        <v>2042</v>
      </c>
      <c r="AO172" s="251">
        <f ca="1">IF(J172=0,0,J172*AV172/100/IF(OR($P$7="",ISNUMBER($P$7)=FALSE),1,((1+$P$7/100)^(IF(OR($P$11="",ISNUMBER($P$11)=FALSE),AL172,IF(YEAR(NOW())+$P$11&lt;AL172,YEAR(NOW())+$P$11,AL172))-YEAR(NOW()))))*IF(OR($P$9="",ISNUMBER($P$9)=FALSE),1,((1+$P$9/100)^(IF(OR($P$11="",ISNUMBER($P$11)=FALSE),AL172,IF(YEAR(NOW())+$P$11&lt;AL172,YEAR(NOW())+$P$11,AL172))-YEAR(NOW())))))</f>
        <v>37900</v>
      </c>
      <c r="AP172" s="251">
        <f ca="1">IF(K172=0,0,K172*AV172/100/IF(OR($P$7="",ISNUMBER($P$7)=FALSE),1,((1+$P$7/100)^(IF(OR($P$11="",ISNUMBER($P$11)=FALSE),AM172,IF(YEAR(NOW())+$P$11+1&lt;AM172,YEAR(NOW())+$P$11+1,AM172))-YEAR(NOW()))))*IF(OR($P$9="",ISNUMBER($P$9)=FALSE),1,((1+$P$9/100)^(IF(OR($P$11="",ISNUMBER($P$11)=FALSE),AM172,IF(YEAR(NOW())+$P$11+1&lt;AM172,YEAR(NOW())+$P$11+1,AM172))-YEAR(NOW())))))</f>
        <v>20500</v>
      </c>
      <c r="AQ172" s="251"/>
      <c r="AR172" s="251">
        <f ca="1">IF(M172="$0 (pad)",0,IF(M172=0,0,M172*AV172/100/IF(OR($P$7="",ISNUMBER($P$7)=FALSE),1,((1+$P$7/100)^(IF(OR($P$11="",ISNUMBER($P$11)=FALSE),AN172,IF(YEAR(NOW())+$P$11+10&lt;AN172,YEAR(NOW())+$P$11+10,AN172))-YEAR(NOW()))))*IF(OR($P$9="",ISNUMBER($P$9)=FALSE),1,((1+$P$9/100)^(IF(OR($P$11="",ISNUMBER($P$11)=FALSE),AN172,IF(YEAR(NOW())+$P$11+10&lt;AN172,YEAR(NOW())+$P$11+10,AN172))-YEAR(NOW()))))))</f>
        <v>0</v>
      </c>
      <c r="AS172" s="251">
        <f ca="1">IF(N172="$0 (pad)",0,IF(N172=0,0,N172*AV172/100/IF(OR($P$7="",ISNUMBER($P$7)=FALSE),1,((1+$P$7/100)^(IF(OR($P$11="",ISNUMBER($P$11)=FALSE),AN172,IF(YEAR(NOW())+$P$11+10&lt;AN172,YEAR(NOW())+$P$11+10,AN172))-YEAR(NOW()))))*IF(OR($P$9="",ISNUMBER($P$9)=FALSE),1,((1+$P$9/100)^(IF(OR($P$11="",ISNUMBER($P$11)=FALSE),AN172,IF(YEAR(NOW())+$P$11+10&lt;AN172,YEAR(NOW())+$P$11+10,AN172))-YEAR(NOW()))))))</f>
        <v>38200</v>
      </c>
      <c r="AT172" s="251">
        <f ca="1">IF(Q172=0,0,Q172*AV172/100/IF(OR($P$7="",ISNUMBER($P$7)=FALSE),1,((1+$P$7/100)^(IF(OR($P$11="",ISNUMBER($P$11)=FALSE),AL172,IF(YEAR(NOW())+$P$11&lt;AL172,YEAR(NOW())+$P$11,AL172))-YEAR(NOW()))))*IF(OR($P$9="",ISNUMBER($P$9)=FALSE),1,((1+$P$9/100)^(IF(OR($P$11="",ISNUMBER($P$11)=FALSE),AL172,IF(YEAR(NOW())+$P$11&lt;AL172,YEAR(NOW())+$P$11,AL172))-YEAR(NOW())))))</f>
        <v>43314</v>
      </c>
      <c r="AU172" s="251">
        <f ca="1">IF(R172=0,0,R172*AV172/100/IF(OR($P$7="",ISNUMBER($P$7)=FALSE),1,((1+$P$7/100)^(IF(OR($P$11="",ISNUMBER($P$11)=FALSE),IF(AN172="",YEAR(NOW())+5,AN172),IF(YEAR(NOW())+$P$11+10&lt;IF(AN172="",YEAR(NOW())+5,AN172),YEAR(NOW())+$P$11+10,IF(AN172="",YEAR(NOW())+5,AN172)))-YEAR(NOW()))))*IF(OR($P$9="",ISNUMBER($P$9)=FALSE),1,((1+$P$9/100)^(IF(OR($P$11="",ISNUMBER($P$11)=FALSE),IF(AN172="",YEAR(NOW())+5,AN172),IF(YEAR(NOW())+$P$11+10&lt;IF(AN172="",YEAR(NOW())+5,AN172),YEAR(NOW())+$P$11+10,IF(AN172="",YEAR(NOW())+5,AN172)))-YEAR(NOW())))))</f>
        <v>2387.5</v>
      </c>
      <c r="AV172" s="78">
        <v>100</v>
      </c>
    </row>
    <row r="173" spans="1:48" x14ac:dyDescent="0.15">
      <c r="A173" s="112">
        <v>154</v>
      </c>
      <c r="B173" s="112" t="s">
        <v>1660</v>
      </c>
      <c r="C173" s="113" t="s">
        <v>1361</v>
      </c>
      <c r="D173" s="112" t="s">
        <v>312</v>
      </c>
      <c r="E173" s="119">
        <v>457708</v>
      </c>
      <c r="F173" s="112" t="s">
        <v>966</v>
      </c>
      <c r="G173" s="112" t="s">
        <v>1661</v>
      </c>
      <c r="H173" s="112" t="s">
        <v>1661</v>
      </c>
      <c r="I173" s="116">
        <v>1</v>
      </c>
      <c r="J173" s="288">
        <v>35200</v>
      </c>
      <c r="K173" s="288">
        <v>20500</v>
      </c>
      <c r="L173" s="288"/>
      <c r="M173" s="288">
        <v>0</v>
      </c>
      <c r="N173" s="288">
        <v>30800</v>
      </c>
      <c r="O173" s="288">
        <v>86500</v>
      </c>
      <c r="P173" s="288">
        <f t="shared" ca="1" si="6"/>
        <v>86500</v>
      </c>
      <c r="Q173" s="289">
        <v>54142.5</v>
      </c>
      <c r="R173" s="289">
        <v>23875</v>
      </c>
      <c r="S173" s="289">
        <v>78017.5</v>
      </c>
      <c r="T173" s="290">
        <f t="shared" ca="1" si="7"/>
        <v>78017.5</v>
      </c>
      <c r="U173" s="109"/>
      <c r="V173" s="109" t="s">
        <v>1366</v>
      </c>
      <c r="W173" s="109" t="s">
        <v>1369</v>
      </c>
      <c r="X173" s="108" t="s">
        <v>1367</v>
      </c>
      <c r="Y173" s="108" t="s">
        <v>1077</v>
      </c>
      <c r="Z173" s="287">
        <v>44530</v>
      </c>
      <c r="AA173" s="107">
        <f t="shared" ca="1" si="8"/>
        <v>48913</v>
      </c>
      <c r="AB173" s="108" t="s">
        <v>1670</v>
      </c>
      <c r="AC173" s="108" t="s">
        <v>1669</v>
      </c>
      <c r="AD173" s="108">
        <v>2013</v>
      </c>
      <c r="AE173" s="110">
        <v>1493</v>
      </c>
      <c r="AF173" s="110">
        <v>722.46</v>
      </c>
      <c r="AG173" s="108" t="s">
        <v>1666</v>
      </c>
      <c r="AH173" s="110"/>
      <c r="AI173" s="109" t="s">
        <v>991</v>
      </c>
      <c r="AJ173" s="109"/>
      <c r="AK173" s="80">
        <v>48913</v>
      </c>
      <c r="AL173" s="78">
        <v>2033</v>
      </c>
      <c r="AM173" s="78">
        <v>2034</v>
      </c>
      <c r="AN173" s="78">
        <v>2043</v>
      </c>
      <c r="AO173" s="251">
        <f ca="1">IF(J173=0,0,J173*AV173/100/IF(OR($P$7="",ISNUMBER($P$7)=FALSE),1,((1+$P$7/100)^(IF(OR($P$11="",ISNUMBER($P$11)=FALSE),AL173,IF(YEAR(NOW())+$P$11&lt;AL173,YEAR(NOW())+$P$11,AL173))-YEAR(NOW()))))*IF(OR($P$9="",ISNUMBER($P$9)=FALSE),1,((1+$P$9/100)^(IF(OR($P$11="",ISNUMBER($P$11)=FALSE),AL173,IF(YEAR(NOW())+$P$11&lt;AL173,YEAR(NOW())+$P$11,AL173))-YEAR(NOW())))))</f>
        <v>35200</v>
      </c>
      <c r="AP173" s="251">
        <f ca="1">IF(K173=0,0,K173*AV173/100/IF(OR($P$7="",ISNUMBER($P$7)=FALSE),1,((1+$P$7/100)^(IF(OR($P$11="",ISNUMBER($P$11)=FALSE),AM173,IF(YEAR(NOW())+$P$11+1&lt;AM173,YEAR(NOW())+$P$11+1,AM173))-YEAR(NOW()))))*IF(OR($P$9="",ISNUMBER($P$9)=FALSE),1,((1+$P$9/100)^(IF(OR($P$11="",ISNUMBER($P$11)=FALSE),AM173,IF(YEAR(NOW())+$P$11+1&lt;AM173,YEAR(NOW())+$P$11+1,AM173))-YEAR(NOW())))))</f>
        <v>20500</v>
      </c>
      <c r="AQ173" s="251"/>
      <c r="AR173" s="251">
        <f ca="1">IF(M173="$0 (pad)",0,IF(M173=0,0,M173*AV173/100/IF(OR($P$7="",ISNUMBER($P$7)=FALSE),1,((1+$P$7/100)^(IF(OR($P$11="",ISNUMBER($P$11)=FALSE),AN173,IF(YEAR(NOW())+$P$11+10&lt;AN173,YEAR(NOW())+$P$11+10,AN173))-YEAR(NOW()))))*IF(OR($P$9="",ISNUMBER($P$9)=FALSE),1,((1+$P$9/100)^(IF(OR($P$11="",ISNUMBER($P$11)=FALSE),AN173,IF(YEAR(NOW())+$P$11+10&lt;AN173,YEAR(NOW())+$P$11+10,AN173))-YEAR(NOW()))))))</f>
        <v>0</v>
      </c>
      <c r="AS173" s="251">
        <f ca="1">IF(N173="$0 (pad)",0,IF(N173=0,0,N173*AV173/100/IF(OR($P$7="",ISNUMBER($P$7)=FALSE),1,((1+$P$7/100)^(IF(OR($P$11="",ISNUMBER($P$11)=FALSE),AN173,IF(YEAR(NOW())+$P$11+10&lt;AN173,YEAR(NOW())+$P$11+10,AN173))-YEAR(NOW()))))*IF(OR($P$9="",ISNUMBER($P$9)=FALSE),1,((1+$P$9/100)^(IF(OR($P$11="",ISNUMBER($P$11)=FALSE),AN173,IF(YEAR(NOW())+$P$11+10&lt;AN173,YEAR(NOW())+$P$11+10,AN173))-YEAR(NOW()))))))</f>
        <v>30800</v>
      </c>
      <c r="AT173" s="251">
        <f ca="1">IF(Q173=0,0,Q173*AV173/100/IF(OR($P$7="",ISNUMBER($P$7)=FALSE),1,((1+$P$7/100)^(IF(OR($P$11="",ISNUMBER($P$11)=FALSE),AL173,IF(YEAR(NOW())+$P$11&lt;AL173,YEAR(NOW())+$P$11,AL173))-YEAR(NOW()))))*IF(OR($P$9="",ISNUMBER($P$9)=FALSE),1,((1+$P$9/100)^(IF(OR($P$11="",ISNUMBER($P$11)=FALSE),AL173,IF(YEAR(NOW())+$P$11&lt;AL173,YEAR(NOW())+$P$11,AL173))-YEAR(NOW())))))</f>
        <v>54142.5</v>
      </c>
      <c r="AU173" s="251">
        <f ca="1">IF(R173=0,0,R173*AV173/100/IF(OR($P$7="",ISNUMBER($P$7)=FALSE),1,((1+$P$7/100)^(IF(OR($P$11="",ISNUMBER($P$11)=FALSE),IF(AN173="",YEAR(NOW())+5,AN173),IF(YEAR(NOW())+$P$11+10&lt;IF(AN173="",YEAR(NOW())+5,AN173),YEAR(NOW())+$P$11+10,IF(AN173="",YEAR(NOW())+5,AN173)))-YEAR(NOW()))))*IF(OR($P$9="",ISNUMBER($P$9)=FALSE),1,((1+$P$9/100)^(IF(OR($P$11="",ISNUMBER($P$11)=FALSE),IF(AN173="",YEAR(NOW())+5,AN173),IF(YEAR(NOW())+$P$11+10&lt;IF(AN173="",YEAR(NOW())+5,AN173),YEAR(NOW())+$P$11+10,IF(AN173="",YEAR(NOW())+5,AN173)))-YEAR(NOW())))))</f>
        <v>23875</v>
      </c>
      <c r="AV173" s="78">
        <v>100</v>
      </c>
    </row>
    <row r="174" spans="1:48" x14ac:dyDescent="0.15">
      <c r="A174" s="112">
        <v>155</v>
      </c>
      <c r="B174" s="112" t="s">
        <v>1660</v>
      </c>
      <c r="C174" s="113" t="s">
        <v>1361</v>
      </c>
      <c r="D174" s="112" t="s">
        <v>313</v>
      </c>
      <c r="E174" s="119">
        <v>415954</v>
      </c>
      <c r="F174" s="112" t="s">
        <v>966</v>
      </c>
      <c r="G174" s="112" t="s">
        <v>1661</v>
      </c>
      <c r="H174" s="112" t="s">
        <v>1661</v>
      </c>
      <c r="I174" s="116">
        <v>1</v>
      </c>
      <c r="J174" s="288">
        <v>94000</v>
      </c>
      <c r="K174" s="288">
        <v>5500</v>
      </c>
      <c r="L174" s="288"/>
      <c r="M174" s="288" t="s">
        <v>989</v>
      </c>
      <c r="N174" s="288" t="s">
        <v>989</v>
      </c>
      <c r="O174" s="288">
        <v>99500</v>
      </c>
      <c r="P174" s="288">
        <f t="shared" ca="1" si="6"/>
        <v>99500</v>
      </c>
      <c r="Q174" s="289">
        <v>43314</v>
      </c>
      <c r="R174" s="289">
        <v>2387.5</v>
      </c>
      <c r="S174" s="289">
        <v>45701.5</v>
      </c>
      <c r="T174" s="290">
        <f t="shared" ca="1" si="7"/>
        <v>45701.5</v>
      </c>
      <c r="U174" s="109"/>
      <c r="V174" s="109" t="s">
        <v>1366</v>
      </c>
      <c r="W174" s="109" t="s">
        <v>1369</v>
      </c>
      <c r="X174" s="108" t="s">
        <v>1367</v>
      </c>
      <c r="Y174" s="108" t="s">
        <v>1078</v>
      </c>
      <c r="Z174" s="287">
        <v>42735</v>
      </c>
      <c r="AA174" s="107">
        <f t="shared" ca="1" si="8"/>
        <v>47118</v>
      </c>
      <c r="AB174" s="108" t="s">
        <v>1670</v>
      </c>
      <c r="AC174" s="108" t="s">
        <v>1669</v>
      </c>
      <c r="AD174" s="108">
        <v>2010</v>
      </c>
      <c r="AE174" s="110">
        <v>1649</v>
      </c>
      <c r="AF174" s="110">
        <v>721.15</v>
      </c>
      <c r="AG174" s="108" t="s">
        <v>1666</v>
      </c>
      <c r="AH174" s="110"/>
      <c r="AI174" s="109" t="s">
        <v>991</v>
      </c>
      <c r="AJ174" s="109"/>
      <c r="AK174" s="80">
        <v>47118</v>
      </c>
      <c r="AL174" s="78">
        <v>2028</v>
      </c>
      <c r="AM174" s="78">
        <v>2029</v>
      </c>
      <c r="AN174" s="78">
        <v>2040</v>
      </c>
      <c r="AO174" s="251">
        <f ca="1">IF(J174=0,0,J174*AV174/100/IF(OR($P$7="",ISNUMBER($P$7)=FALSE),1,((1+$P$7/100)^(IF(OR($P$11="",ISNUMBER($P$11)=FALSE),AL174,IF(YEAR(NOW())+$P$11&lt;AL174,YEAR(NOW())+$P$11,AL174))-YEAR(NOW()))))*IF(OR($P$9="",ISNUMBER($P$9)=FALSE),1,((1+$P$9/100)^(IF(OR($P$11="",ISNUMBER($P$11)=FALSE),AL174,IF(YEAR(NOW())+$P$11&lt;AL174,YEAR(NOW())+$P$11,AL174))-YEAR(NOW())))))</f>
        <v>94000</v>
      </c>
      <c r="AP174" s="251">
        <f ca="1">IF(K174=0,0,K174*AV174/100/IF(OR($P$7="",ISNUMBER($P$7)=FALSE),1,((1+$P$7/100)^(IF(OR($P$11="",ISNUMBER($P$11)=FALSE),AM174,IF(YEAR(NOW())+$P$11+1&lt;AM174,YEAR(NOW())+$P$11+1,AM174))-YEAR(NOW()))))*IF(OR($P$9="",ISNUMBER($P$9)=FALSE),1,((1+$P$9/100)^(IF(OR($P$11="",ISNUMBER($P$11)=FALSE),AM174,IF(YEAR(NOW())+$P$11+1&lt;AM174,YEAR(NOW())+$P$11+1,AM174))-YEAR(NOW())))))</f>
        <v>5500</v>
      </c>
      <c r="AQ174" s="251"/>
      <c r="AR174" s="251">
        <f ca="1">IF(M174="$0 (pad)",0,IF(M174=0,0,M174*AV174/100/IF(OR($P$7="",ISNUMBER($P$7)=FALSE),1,((1+$P$7/100)^(IF(OR($P$11="",ISNUMBER($P$11)=FALSE),AN174,IF(YEAR(NOW())+$P$11+10&lt;AN174,YEAR(NOW())+$P$11+10,AN174))-YEAR(NOW()))))*IF(OR($P$9="",ISNUMBER($P$9)=FALSE),1,((1+$P$9/100)^(IF(OR($P$11="",ISNUMBER($P$11)=FALSE),AN174,IF(YEAR(NOW())+$P$11+10&lt;AN174,YEAR(NOW())+$P$11+10,AN174))-YEAR(NOW()))))))</f>
        <v>0</v>
      </c>
      <c r="AS174" s="251">
        <f ca="1">IF(N174="$0 (pad)",0,IF(N174=0,0,N174*AV174/100/IF(OR($P$7="",ISNUMBER($P$7)=FALSE),1,((1+$P$7/100)^(IF(OR($P$11="",ISNUMBER($P$11)=FALSE),AN174,IF(YEAR(NOW())+$P$11+10&lt;AN174,YEAR(NOW())+$P$11+10,AN174))-YEAR(NOW()))))*IF(OR($P$9="",ISNUMBER($P$9)=FALSE),1,((1+$P$9/100)^(IF(OR($P$11="",ISNUMBER($P$11)=FALSE),AN174,IF(YEAR(NOW())+$P$11+10&lt;AN174,YEAR(NOW())+$P$11+10,AN174))-YEAR(NOW()))))))</f>
        <v>0</v>
      </c>
      <c r="AT174" s="251">
        <f ca="1">IF(Q174=0,0,Q174*AV174/100/IF(OR($P$7="",ISNUMBER($P$7)=FALSE),1,((1+$P$7/100)^(IF(OR($P$11="",ISNUMBER($P$11)=FALSE),AL174,IF(YEAR(NOW())+$P$11&lt;AL174,YEAR(NOW())+$P$11,AL174))-YEAR(NOW()))))*IF(OR($P$9="",ISNUMBER($P$9)=FALSE),1,((1+$P$9/100)^(IF(OR($P$11="",ISNUMBER($P$11)=FALSE),AL174,IF(YEAR(NOW())+$P$11&lt;AL174,YEAR(NOW())+$P$11,AL174))-YEAR(NOW())))))</f>
        <v>43314</v>
      </c>
      <c r="AU174" s="251">
        <f ca="1">IF(R174=0,0,R174*AV174/100/IF(OR($P$7="",ISNUMBER($P$7)=FALSE),1,((1+$P$7/100)^(IF(OR($P$11="",ISNUMBER($P$11)=FALSE),IF(AN174="",YEAR(NOW())+5,AN174),IF(YEAR(NOW())+$P$11+10&lt;IF(AN174="",YEAR(NOW())+5,AN174),YEAR(NOW())+$P$11+10,IF(AN174="",YEAR(NOW())+5,AN174)))-YEAR(NOW()))))*IF(OR($P$9="",ISNUMBER($P$9)=FALSE),1,((1+$P$9/100)^(IF(OR($P$11="",ISNUMBER($P$11)=FALSE),IF(AN174="",YEAR(NOW())+5,AN174),IF(YEAR(NOW())+$P$11+10&lt;IF(AN174="",YEAR(NOW())+5,AN174),YEAR(NOW())+$P$11+10,IF(AN174="",YEAR(NOW())+5,AN174)))-YEAR(NOW())))))</f>
        <v>2387.5</v>
      </c>
      <c r="AV174" s="78">
        <v>100</v>
      </c>
    </row>
    <row r="175" spans="1:48" x14ac:dyDescent="0.15">
      <c r="A175" s="112">
        <v>156</v>
      </c>
      <c r="B175" s="112" t="s">
        <v>1660</v>
      </c>
      <c r="C175" s="113" t="s">
        <v>1361</v>
      </c>
      <c r="D175" s="112" t="s">
        <v>314</v>
      </c>
      <c r="E175" s="119">
        <v>416088</v>
      </c>
      <c r="F175" s="112" t="s">
        <v>966</v>
      </c>
      <c r="G175" s="112" t="s">
        <v>1661</v>
      </c>
      <c r="H175" s="112" t="s">
        <v>1661</v>
      </c>
      <c r="I175" s="116">
        <v>1</v>
      </c>
      <c r="J175" s="288">
        <v>93700</v>
      </c>
      <c r="K175" s="288">
        <v>14500</v>
      </c>
      <c r="L175" s="288"/>
      <c r="M175" s="288">
        <v>0</v>
      </c>
      <c r="N175" s="288">
        <v>43200</v>
      </c>
      <c r="O175" s="288">
        <v>151400</v>
      </c>
      <c r="P175" s="288">
        <f t="shared" ca="1" si="6"/>
        <v>151400</v>
      </c>
      <c r="Q175" s="289">
        <v>43314</v>
      </c>
      <c r="R175" s="289">
        <v>2387.5</v>
      </c>
      <c r="S175" s="289">
        <v>45701.5</v>
      </c>
      <c r="T175" s="290">
        <f t="shared" ca="1" si="7"/>
        <v>45701.5</v>
      </c>
      <c r="U175" s="109"/>
      <c r="V175" s="109" t="s">
        <v>1366</v>
      </c>
      <c r="W175" s="109" t="s">
        <v>1369</v>
      </c>
      <c r="X175" s="108" t="s">
        <v>1367</v>
      </c>
      <c r="Y175" s="108" t="s">
        <v>1078</v>
      </c>
      <c r="Z175" s="287">
        <v>43281</v>
      </c>
      <c r="AA175" s="107">
        <f t="shared" ca="1" si="8"/>
        <v>47664</v>
      </c>
      <c r="AB175" s="108" t="s">
        <v>1670</v>
      </c>
      <c r="AC175" s="108" t="s">
        <v>1669</v>
      </c>
      <c r="AD175" s="108">
        <v>2010</v>
      </c>
      <c r="AE175" s="110">
        <v>1592</v>
      </c>
      <c r="AF175" s="110">
        <v>721.31</v>
      </c>
      <c r="AG175" s="108" t="s">
        <v>1666</v>
      </c>
      <c r="AH175" s="110"/>
      <c r="AI175" s="109" t="s">
        <v>991</v>
      </c>
      <c r="AJ175" s="109"/>
      <c r="AK175" s="80">
        <v>47664</v>
      </c>
      <c r="AL175" s="78">
        <v>2030</v>
      </c>
      <c r="AM175" s="78">
        <v>2031</v>
      </c>
      <c r="AN175" s="78">
        <v>2040</v>
      </c>
      <c r="AO175" s="251">
        <f ca="1">IF(J175=0,0,J175*AV175/100/IF(OR($P$7="",ISNUMBER($P$7)=FALSE),1,((1+$P$7/100)^(IF(OR($P$11="",ISNUMBER($P$11)=FALSE),AL175,IF(YEAR(NOW())+$P$11&lt;AL175,YEAR(NOW())+$P$11,AL175))-YEAR(NOW()))))*IF(OR($P$9="",ISNUMBER($P$9)=FALSE),1,((1+$P$9/100)^(IF(OR($P$11="",ISNUMBER($P$11)=FALSE),AL175,IF(YEAR(NOW())+$P$11&lt;AL175,YEAR(NOW())+$P$11,AL175))-YEAR(NOW())))))</f>
        <v>93700</v>
      </c>
      <c r="AP175" s="251">
        <f ca="1">IF(K175=0,0,K175*AV175/100/IF(OR($P$7="",ISNUMBER($P$7)=FALSE),1,((1+$P$7/100)^(IF(OR($P$11="",ISNUMBER($P$11)=FALSE),AM175,IF(YEAR(NOW())+$P$11+1&lt;AM175,YEAR(NOW())+$P$11+1,AM175))-YEAR(NOW()))))*IF(OR($P$9="",ISNUMBER($P$9)=FALSE),1,((1+$P$9/100)^(IF(OR($P$11="",ISNUMBER($P$11)=FALSE),AM175,IF(YEAR(NOW())+$P$11+1&lt;AM175,YEAR(NOW())+$P$11+1,AM175))-YEAR(NOW())))))</f>
        <v>14500</v>
      </c>
      <c r="AQ175" s="251"/>
      <c r="AR175" s="251">
        <f ca="1">IF(M175="$0 (pad)",0,IF(M175=0,0,M175*AV175/100/IF(OR($P$7="",ISNUMBER($P$7)=FALSE),1,((1+$P$7/100)^(IF(OR($P$11="",ISNUMBER($P$11)=FALSE),AN175,IF(YEAR(NOW())+$P$11+10&lt;AN175,YEAR(NOW())+$P$11+10,AN175))-YEAR(NOW()))))*IF(OR($P$9="",ISNUMBER($P$9)=FALSE),1,((1+$P$9/100)^(IF(OR($P$11="",ISNUMBER($P$11)=FALSE),AN175,IF(YEAR(NOW())+$P$11+10&lt;AN175,YEAR(NOW())+$P$11+10,AN175))-YEAR(NOW()))))))</f>
        <v>0</v>
      </c>
      <c r="AS175" s="251">
        <f ca="1">IF(N175="$0 (pad)",0,IF(N175=0,0,N175*AV175/100/IF(OR($P$7="",ISNUMBER($P$7)=FALSE),1,((1+$P$7/100)^(IF(OR($P$11="",ISNUMBER($P$11)=FALSE),AN175,IF(YEAR(NOW())+$P$11+10&lt;AN175,YEAR(NOW())+$P$11+10,AN175))-YEAR(NOW()))))*IF(OR($P$9="",ISNUMBER($P$9)=FALSE),1,((1+$P$9/100)^(IF(OR($P$11="",ISNUMBER($P$11)=FALSE),AN175,IF(YEAR(NOW())+$P$11+10&lt;AN175,YEAR(NOW())+$P$11+10,AN175))-YEAR(NOW()))))))</f>
        <v>43200</v>
      </c>
      <c r="AT175" s="251">
        <f ca="1">IF(Q175=0,0,Q175*AV175/100/IF(OR($P$7="",ISNUMBER($P$7)=FALSE),1,((1+$P$7/100)^(IF(OR($P$11="",ISNUMBER($P$11)=FALSE),AL175,IF(YEAR(NOW())+$P$11&lt;AL175,YEAR(NOW())+$P$11,AL175))-YEAR(NOW()))))*IF(OR($P$9="",ISNUMBER($P$9)=FALSE),1,((1+$P$9/100)^(IF(OR($P$11="",ISNUMBER($P$11)=FALSE),AL175,IF(YEAR(NOW())+$P$11&lt;AL175,YEAR(NOW())+$P$11,AL175))-YEAR(NOW())))))</f>
        <v>43314</v>
      </c>
      <c r="AU175" s="251">
        <f ca="1">IF(R175=0,0,R175*AV175/100/IF(OR($P$7="",ISNUMBER($P$7)=FALSE),1,((1+$P$7/100)^(IF(OR($P$11="",ISNUMBER($P$11)=FALSE),IF(AN175="",YEAR(NOW())+5,AN175),IF(YEAR(NOW())+$P$11+10&lt;IF(AN175="",YEAR(NOW())+5,AN175),YEAR(NOW())+$P$11+10,IF(AN175="",YEAR(NOW())+5,AN175)))-YEAR(NOW()))))*IF(OR($P$9="",ISNUMBER($P$9)=FALSE),1,((1+$P$9/100)^(IF(OR($P$11="",ISNUMBER($P$11)=FALSE),IF(AN175="",YEAR(NOW())+5,AN175),IF(YEAR(NOW())+$P$11+10&lt;IF(AN175="",YEAR(NOW())+5,AN175),YEAR(NOW())+$P$11+10,IF(AN175="",YEAR(NOW())+5,AN175)))-YEAR(NOW())))))</f>
        <v>2387.5</v>
      </c>
      <c r="AV175" s="78">
        <v>100</v>
      </c>
    </row>
    <row r="176" spans="1:48" x14ac:dyDescent="0.15">
      <c r="A176" s="112">
        <v>157</v>
      </c>
      <c r="B176" s="112" t="s">
        <v>1660</v>
      </c>
      <c r="C176" s="113" t="s">
        <v>1361</v>
      </c>
      <c r="D176" s="112" t="s">
        <v>315</v>
      </c>
      <c r="E176" s="119">
        <v>440205</v>
      </c>
      <c r="F176" s="112" t="s">
        <v>966</v>
      </c>
      <c r="G176" s="112" t="s">
        <v>1661</v>
      </c>
      <c r="H176" s="112" t="s">
        <v>1661</v>
      </c>
      <c r="I176" s="116">
        <v>1</v>
      </c>
      <c r="J176" s="288">
        <v>36400</v>
      </c>
      <c r="K176" s="288">
        <v>5500</v>
      </c>
      <c r="L176" s="288"/>
      <c r="M176" s="288" t="s">
        <v>989</v>
      </c>
      <c r="N176" s="288" t="s">
        <v>989</v>
      </c>
      <c r="O176" s="288">
        <v>41900</v>
      </c>
      <c r="P176" s="288">
        <f t="shared" ca="1" si="6"/>
        <v>41900</v>
      </c>
      <c r="Q176" s="289">
        <v>43314</v>
      </c>
      <c r="R176" s="289">
        <v>23875</v>
      </c>
      <c r="S176" s="289">
        <v>67189</v>
      </c>
      <c r="T176" s="290">
        <f t="shared" ca="1" si="7"/>
        <v>67189</v>
      </c>
      <c r="U176" s="109"/>
      <c r="V176" s="109" t="s">
        <v>1366</v>
      </c>
      <c r="W176" s="109" t="s">
        <v>1369</v>
      </c>
      <c r="X176" s="108" t="s">
        <v>1367</v>
      </c>
      <c r="Y176" s="108" t="s">
        <v>1076</v>
      </c>
      <c r="Z176" s="287">
        <v>42643</v>
      </c>
      <c r="AA176" s="107">
        <f t="shared" ca="1" si="8"/>
        <v>47026</v>
      </c>
      <c r="AB176" s="108" t="s">
        <v>1670</v>
      </c>
      <c r="AC176" s="108" t="s">
        <v>1669</v>
      </c>
      <c r="AD176" s="108">
        <v>2012</v>
      </c>
      <c r="AE176" s="110">
        <v>1525</v>
      </c>
      <c r="AF176" s="110">
        <v>722.42</v>
      </c>
      <c r="AG176" s="108" t="s">
        <v>1666</v>
      </c>
      <c r="AH176" s="110"/>
      <c r="AI176" s="109" t="s">
        <v>991</v>
      </c>
      <c r="AJ176" s="109"/>
      <c r="AK176" s="80">
        <v>47026</v>
      </c>
      <c r="AL176" s="78">
        <v>2028</v>
      </c>
      <c r="AM176" s="78">
        <v>2029</v>
      </c>
      <c r="AN176" s="78">
        <v>2042</v>
      </c>
      <c r="AO176" s="251">
        <f ca="1">IF(J176=0,0,J176*AV176/100/IF(OR($P$7="",ISNUMBER($P$7)=FALSE),1,((1+$P$7/100)^(IF(OR($P$11="",ISNUMBER($P$11)=FALSE),AL176,IF(YEAR(NOW())+$P$11&lt;AL176,YEAR(NOW())+$P$11,AL176))-YEAR(NOW()))))*IF(OR($P$9="",ISNUMBER($P$9)=FALSE),1,((1+$P$9/100)^(IF(OR($P$11="",ISNUMBER($P$11)=FALSE),AL176,IF(YEAR(NOW())+$P$11&lt;AL176,YEAR(NOW())+$P$11,AL176))-YEAR(NOW())))))</f>
        <v>36400</v>
      </c>
      <c r="AP176" s="251">
        <f ca="1">IF(K176=0,0,K176*AV176/100/IF(OR($P$7="",ISNUMBER($P$7)=FALSE),1,((1+$P$7/100)^(IF(OR($P$11="",ISNUMBER($P$11)=FALSE),AM176,IF(YEAR(NOW())+$P$11+1&lt;AM176,YEAR(NOW())+$P$11+1,AM176))-YEAR(NOW()))))*IF(OR($P$9="",ISNUMBER($P$9)=FALSE),1,((1+$P$9/100)^(IF(OR($P$11="",ISNUMBER($P$11)=FALSE),AM176,IF(YEAR(NOW())+$P$11+1&lt;AM176,YEAR(NOW())+$P$11+1,AM176))-YEAR(NOW())))))</f>
        <v>5500</v>
      </c>
      <c r="AQ176" s="251"/>
      <c r="AR176" s="251">
        <f ca="1">IF(M176="$0 (pad)",0,IF(M176=0,0,M176*AV176/100/IF(OR($P$7="",ISNUMBER($P$7)=FALSE),1,((1+$P$7/100)^(IF(OR($P$11="",ISNUMBER($P$11)=FALSE),AN176,IF(YEAR(NOW())+$P$11+10&lt;AN176,YEAR(NOW())+$P$11+10,AN176))-YEAR(NOW()))))*IF(OR($P$9="",ISNUMBER($P$9)=FALSE),1,((1+$P$9/100)^(IF(OR($P$11="",ISNUMBER($P$11)=FALSE),AN176,IF(YEAR(NOW())+$P$11+10&lt;AN176,YEAR(NOW())+$P$11+10,AN176))-YEAR(NOW()))))))</f>
        <v>0</v>
      </c>
      <c r="AS176" s="251">
        <f ca="1">IF(N176="$0 (pad)",0,IF(N176=0,0,N176*AV176/100/IF(OR($P$7="",ISNUMBER($P$7)=FALSE),1,((1+$P$7/100)^(IF(OR($P$11="",ISNUMBER($P$11)=FALSE),AN176,IF(YEAR(NOW())+$P$11+10&lt;AN176,YEAR(NOW())+$P$11+10,AN176))-YEAR(NOW()))))*IF(OR($P$9="",ISNUMBER($P$9)=FALSE),1,((1+$P$9/100)^(IF(OR($P$11="",ISNUMBER($P$11)=FALSE),AN176,IF(YEAR(NOW())+$P$11+10&lt;AN176,YEAR(NOW())+$P$11+10,AN176))-YEAR(NOW()))))))</f>
        <v>0</v>
      </c>
      <c r="AT176" s="251">
        <f ca="1">IF(Q176=0,0,Q176*AV176/100/IF(OR($P$7="",ISNUMBER($P$7)=FALSE),1,((1+$P$7/100)^(IF(OR($P$11="",ISNUMBER($P$11)=FALSE),AL176,IF(YEAR(NOW())+$P$11&lt;AL176,YEAR(NOW())+$P$11,AL176))-YEAR(NOW()))))*IF(OR($P$9="",ISNUMBER($P$9)=FALSE),1,((1+$P$9/100)^(IF(OR($P$11="",ISNUMBER($P$11)=FALSE),AL176,IF(YEAR(NOW())+$P$11&lt;AL176,YEAR(NOW())+$P$11,AL176))-YEAR(NOW())))))</f>
        <v>43314</v>
      </c>
      <c r="AU176" s="251">
        <f ca="1">IF(R176=0,0,R176*AV176/100/IF(OR($P$7="",ISNUMBER($P$7)=FALSE),1,((1+$P$7/100)^(IF(OR($P$11="",ISNUMBER($P$11)=FALSE),IF(AN176="",YEAR(NOW())+5,AN176),IF(YEAR(NOW())+$P$11+10&lt;IF(AN176="",YEAR(NOW())+5,AN176),YEAR(NOW())+$P$11+10,IF(AN176="",YEAR(NOW())+5,AN176)))-YEAR(NOW()))))*IF(OR($P$9="",ISNUMBER($P$9)=FALSE),1,((1+$P$9/100)^(IF(OR($P$11="",ISNUMBER($P$11)=FALSE),IF(AN176="",YEAR(NOW())+5,AN176),IF(YEAR(NOW())+$P$11+10&lt;IF(AN176="",YEAR(NOW())+5,AN176),YEAR(NOW())+$P$11+10,IF(AN176="",YEAR(NOW())+5,AN176)))-YEAR(NOW())))))</f>
        <v>23875</v>
      </c>
      <c r="AV176" s="78">
        <v>100</v>
      </c>
    </row>
    <row r="177" spans="1:48" x14ac:dyDescent="0.15">
      <c r="A177" s="112">
        <v>158</v>
      </c>
      <c r="B177" s="112" t="s">
        <v>1660</v>
      </c>
      <c r="C177" s="113" t="s">
        <v>1361</v>
      </c>
      <c r="D177" s="112" t="s">
        <v>316</v>
      </c>
      <c r="E177" s="119">
        <v>440341</v>
      </c>
      <c r="F177" s="112" t="s">
        <v>966</v>
      </c>
      <c r="G177" s="112" t="s">
        <v>1661</v>
      </c>
      <c r="H177" s="112" t="s">
        <v>1661</v>
      </c>
      <c r="I177" s="116">
        <v>1</v>
      </c>
      <c r="J177" s="288">
        <v>35200</v>
      </c>
      <c r="K177" s="288">
        <v>5500</v>
      </c>
      <c r="L177" s="288"/>
      <c r="M177" s="288" t="s">
        <v>989</v>
      </c>
      <c r="N177" s="288" t="s">
        <v>989</v>
      </c>
      <c r="O177" s="288">
        <v>40700</v>
      </c>
      <c r="P177" s="288">
        <f t="shared" ca="1" si="6"/>
        <v>40700</v>
      </c>
      <c r="Q177" s="289">
        <v>43314</v>
      </c>
      <c r="R177" s="289">
        <v>2387.5</v>
      </c>
      <c r="S177" s="289">
        <v>45701.5</v>
      </c>
      <c r="T177" s="290">
        <f t="shared" ca="1" si="7"/>
        <v>45701.5</v>
      </c>
      <c r="U177" s="109"/>
      <c r="V177" s="109" t="s">
        <v>1366</v>
      </c>
      <c r="W177" s="109" t="s">
        <v>1369</v>
      </c>
      <c r="X177" s="108" t="s">
        <v>1367</v>
      </c>
      <c r="Y177" s="108" t="s">
        <v>1076</v>
      </c>
      <c r="Z177" s="287">
        <v>43677</v>
      </c>
      <c r="AA177" s="107">
        <f t="shared" ca="1" si="8"/>
        <v>48060</v>
      </c>
      <c r="AB177" s="108" t="s">
        <v>1670</v>
      </c>
      <c r="AC177" s="108" t="s">
        <v>1669</v>
      </c>
      <c r="AD177" s="108">
        <v>2012</v>
      </c>
      <c r="AE177" s="110">
        <v>1473</v>
      </c>
      <c r="AF177" s="110">
        <v>722.58</v>
      </c>
      <c r="AG177" s="108" t="s">
        <v>1666</v>
      </c>
      <c r="AH177" s="110"/>
      <c r="AI177" s="109" t="s">
        <v>991</v>
      </c>
      <c r="AJ177" s="109"/>
      <c r="AK177" s="80">
        <v>48060</v>
      </c>
      <c r="AL177" s="78">
        <v>2031</v>
      </c>
      <c r="AM177" s="78">
        <v>2032</v>
      </c>
      <c r="AN177" s="78">
        <v>2042</v>
      </c>
      <c r="AO177" s="251">
        <f ca="1">IF(J177=0,0,J177*AV177/100/IF(OR($P$7="",ISNUMBER($P$7)=FALSE),1,((1+$P$7/100)^(IF(OR($P$11="",ISNUMBER($P$11)=FALSE),AL177,IF(YEAR(NOW())+$P$11&lt;AL177,YEAR(NOW())+$P$11,AL177))-YEAR(NOW()))))*IF(OR($P$9="",ISNUMBER($P$9)=FALSE),1,((1+$P$9/100)^(IF(OR($P$11="",ISNUMBER($P$11)=FALSE),AL177,IF(YEAR(NOW())+$P$11&lt;AL177,YEAR(NOW())+$P$11,AL177))-YEAR(NOW())))))</f>
        <v>35200</v>
      </c>
      <c r="AP177" s="251">
        <f ca="1">IF(K177=0,0,K177*AV177/100/IF(OR($P$7="",ISNUMBER($P$7)=FALSE),1,((1+$P$7/100)^(IF(OR($P$11="",ISNUMBER($P$11)=FALSE),AM177,IF(YEAR(NOW())+$P$11+1&lt;AM177,YEAR(NOW())+$P$11+1,AM177))-YEAR(NOW()))))*IF(OR($P$9="",ISNUMBER($P$9)=FALSE),1,((1+$P$9/100)^(IF(OR($P$11="",ISNUMBER($P$11)=FALSE),AM177,IF(YEAR(NOW())+$P$11+1&lt;AM177,YEAR(NOW())+$P$11+1,AM177))-YEAR(NOW())))))</f>
        <v>5500</v>
      </c>
      <c r="AQ177" s="251"/>
      <c r="AR177" s="251">
        <f ca="1">IF(M177="$0 (pad)",0,IF(M177=0,0,M177*AV177/100/IF(OR($P$7="",ISNUMBER($P$7)=FALSE),1,((1+$P$7/100)^(IF(OR($P$11="",ISNUMBER($P$11)=FALSE),AN177,IF(YEAR(NOW())+$P$11+10&lt;AN177,YEAR(NOW())+$P$11+10,AN177))-YEAR(NOW()))))*IF(OR($P$9="",ISNUMBER($P$9)=FALSE),1,((1+$P$9/100)^(IF(OR($P$11="",ISNUMBER($P$11)=FALSE),AN177,IF(YEAR(NOW())+$P$11+10&lt;AN177,YEAR(NOW())+$P$11+10,AN177))-YEAR(NOW()))))))</f>
        <v>0</v>
      </c>
      <c r="AS177" s="251">
        <f ca="1">IF(N177="$0 (pad)",0,IF(N177=0,0,N177*AV177/100/IF(OR($P$7="",ISNUMBER($P$7)=FALSE),1,((1+$P$7/100)^(IF(OR($P$11="",ISNUMBER($P$11)=FALSE),AN177,IF(YEAR(NOW())+$P$11+10&lt;AN177,YEAR(NOW())+$P$11+10,AN177))-YEAR(NOW()))))*IF(OR($P$9="",ISNUMBER($P$9)=FALSE),1,((1+$P$9/100)^(IF(OR($P$11="",ISNUMBER($P$11)=FALSE),AN177,IF(YEAR(NOW())+$P$11+10&lt;AN177,YEAR(NOW())+$P$11+10,AN177))-YEAR(NOW()))))))</f>
        <v>0</v>
      </c>
      <c r="AT177" s="251">
        <f ca="1">IF(Q177=0,0,Q177*AV177/100/IF(OR($P$7="",ISNUMBER($P$7)=FALSE),1,((1+$P$7/100)^(IF(OR($P$11="",ISNUMBER($P$11)=FALSE),AL177,IF(YEAR(NOW())+$P$11&lt;AL177,YEAR(NOW())+$P$11,AL177))-YEAR(NOW()))))*IF(OR($P$9="",ISNUMBER($P$9)=FALSE),1,((1+$P$9/100)^(IF(OR($P$11="",ISNUMBER($P$11)=FALSE),AL177,IF(YEAR(NOW())+$P$11&lt;AL177,YEAR(NOW())+$P$11,AL177))-YEAR(NOW())))))</f>
        <v>43314</v>
      </c>
      <c r="AU177" s="251">
        <f ca="1">IF(R177=0,0,R177*AV177/100/IF(OR($P$7="",ISNUMBER($P$7)=FALSE),1,((1+$P$7/100)^(IF(OR($P$11="",ISNUMBER($P$11)=FALSE),IF(AN177="",YEAR(NOW())+5,AN177),IF(YEAR(NOW())+$P$11+10&lt;IF(AN177="",YEAR(NOW())+5,AN177),YEAR(NOW())+$P$11+10,IF(AN177="",YEAR(NOW())+5,AN177)))-YEAR(NOW()))))*IF(OR($P$9="",ISNUMBER($P$9)=FALSE),1,((1+$P$9/100)^(IF(OR($P$11="",ISNUMBER($P$11)=FALSE),IF(AN177="",YEAR(NOW())+5,AN177),IF(YEAR(NOW())+$P$11+10&lt;IF(AN177="",YEAR(NOW())+5,AN177),YEAR(NOW())+$P$11+10,IF(AN177="",YEAR(NOW())+5,AN177)))-YEAR(NOW())))))</f>
        <v>2387.5</v>
      </c>
      <c r="AV177" s="78">
        <v>100</v>
      </c>
    </row>
    <row r="178" spans="1:48" x14ac:dyDescent="0.15">
      <c r="A178" s="112">
        <v>159</v>
      </c>
      <c r="B178" s="112" t="s">
        <v>1660</v>
      </c>
      <c r="C178" s="113" t="s">
        <v>1361</v>
      </c>
      <c r="D178" s="112" t="s">
        <v>317</v>
      </c>
      <c r="E178" s="119">
        <v>361639</v>
      </c>
      <c r="F178" s="112" t="s">
        <v>966</v>
      </c>
      <c r="G178" s="112" t="s">
        <v>1661</v>
      </c>
      <c r="H178" s="112" t="s">
        <v>1661</v>
      </c>
      <c r="I178" s="116">
        <v>1</v>
      </c>
      <c r="J178" s="288">
        <v>29400</v>
      </c>
      <c r="K178" s="288">
        <v>20500</v>
      </c>
      <c r="L178" s="288"/>
      <c r="M178" s="288">
        <v>0</v>
      </c>
      <c r="N178" s="288">
        <v>30800</v>
      </c>
      <c r="O178" s="288">
        <v>80700</v>
      </c>
      <c r="P178" s="288">
        <f t="shared" ca="1" si="6"/>
        <v>80700</v>
      </c>
      <c r="Q178" s="289">
        <v>43314</v>
      </c>
      <c r="R178" s="289">
        <v>23875</v>
      </c>
      <c r="S178" s="289">
        <v>67189</v>
      </c>
      <c r="T178" s="290">
        <f t="shared" ca="1" si="7"/>
        <v>67189</v>
      </c>
      <c r="U178" s="109"/>
      <c r="V178" s="109" t="s">
        <v>1366</v>
      </c>
      <c r="W178" s="109" t="s">
        <v>1369</v>
      </c>
      <c r="X178" s="108" t="s">
        <v>1367</v>
      </c>
      <c r="Y178" s="108" t="s">
        <v>1079</v>
      </c>
      <c r="Z178" s="287">
        <v>42338</v>
      </c>
      <c r="AA178" s="107">
        <f t="shared" ca="1" si="8"/>
        <v>46721</v>
      </c>
      <c r="AB178" s="108" t="s">
        <v>1670</v>
      </c>
      <c r="AC178" s="108" t="s">
        <v>1669</v>
      </c>
      <c r="AD178" s="108">
        <v>2006</v>
      </c>
      <c r="AE178" s="110">
        <v>740</v>
      </c>
      <c r="AF178" s="110">
        <v>740</v>
      </c>
      <c r="AG178" s="108" t="s">
        <v>1666</v>
      </c>
      <c r="AH178" s="110"/>
      <c r="AI178" s="109" t="s">
        <v>991</v>
      </c>
      <c r="AJ178" s="109"/>
      <c r="AK178" s="80">
        <v>46721</v>
      </c>
      <c r="AL178" s="78">
        <v>2027</v>
      </c>
      <c r="AM178" s="78">
        <v>2028</v>
      </c>
      <c r="AN178" s="78">
        <v>2037</v>
      </c>
      <c r="AO178" s="251">
        <f ca="1">IF(J178=0,0,J178*AV178/100/IF(OR($P$7="",ISNUMBER($P$7)=FALSE),1,((1+$P$7/100)^(IF(OR($P$11="",ISNUMBER($P$11)=FALSE),AL178,IF(YEAR(NOW())+$P$11&lt;AL178,YEAR(NOW())+$P$11,AL178))-YEAR(NOW()))))*IF(OR($P$9="",ISNUMBER($P$9)=FALSE),1,((1+$P$9/100)^(IF(OR($P$11="",ISNUMBER($P$11)=FALSE),AL178,IF(YEAR(NOW())+$P$11&lt;AL178,YEAR(NOW())+$P$11,AL178))-YEAR(NOW())))))</f>
        <v>29400</v>
      </c>
      <c r="AP178" s="251">
        <f ca="1">IF(K178=0,0,K178*AV178/100/IF(OR($P$7="",ISNUMBER($P$7)=FALSE),1,((1+$P$7/100)^(IF(OR($P$11="",ISNUMBER($P$11)=FALSE),AM178,IF(YEAR(NOW())+$P$11+1&lt;AM178,YEAR(NOW())+$P$11+1,AM178))-YEAR(NOW()))))*IF(OR($P$9="",ISNUMBER($P$9)=FALSE),1,((1+$P$9/100)^(IF(OR($P$11="",ISNUMBER($P$11)=FALSE),AM178,IF(YEAR(NOW())+$P$11+1&lt;AM178,YEAR(NOW())+$P$11+1,AM178))-YEAR(NOW())))))</f>
        <v>20500</v>
      </c>
      <c r="AQ178" s="251"/>
      <c r="AR178" s="251">
        <f ca="1">IF(M178="$0 (pad)",0,IF(M178=0,0,M178*AV178/100/IF(OR($P$7="",ISNUMBER($P$7)=FALSE),1,((1+$P$7/100)^(IF(OR($P$11="",ISNUMBER($P$11)=FALSE),AN178,IF(YEAR(NOW())+$P$11+10&lt;AN178,YEAR(NOW())+$P$11+10,AN178))-YEAR(NOW()))))*IF(OR($P$9="",ISNUMBER($P$9)=FALSE),1,((1+$P$9/100)^(IF(OR($P$11="",ISNUMBER($P$11)=FALSE),AN178,IF(YEAR(NOW())+$P$11+10&lt;AN178,YEAR(NOW())+$P$11+10,AN178))-YEAR(NOW()))))))</f>
        <v>0</v>
      </c>
      <c r="AS178" s="251">
        <f ca="1">IF(N178="$0 (pad)",0,IF(N178=0,0,N178*AV178/100/IF(OR($P$7="",ISNUMBER($P$7)=FALSE),1,((1+$P$7/100)^(IF(OR($P$11="",ISNUMBER($P$11)=FALSE),AN178,IF(YEAR(NOW())+$P$11+10&lt;AN178,YEAR(NOW())+$P$11+10,AN178))-YEAR(NOW()))))*IF(OR($P$9="",ISNUMBER($P$9)=FALSE),1,((1+$P$9/100)^(IF(OR($P$11="",ISNUMBER($P$11)=FALSE),AN178,IF(YEAR(NOW())+$P$11+10&lt;AN178,YEAR(NOW())+$P$11+10,AN178))-YEAR(NOW()))))))</f>
        <v>30800</v>
      </c>
      <c r="AT178" s="251">
        <f ca="1">IF(Q178=0,0,Q178*AV178/100/IF(OR($P$7="",ISNUMBER($P$7)=FALSE),1,((1+$P$7/100)^(IF(OR($P$11="",ISNUMBER($P$11)=FALSE),AL178,IF(YEAR(NOW())+$P$11&lt;AL178,YEAR(NOW())+$P$11,AL178))-YEAR(NOW()))))*IF(OR($P$9="",ISNUMBER($P$9)=FALSE),1,((1+$P$9/100)^(IF(OR($P$11="",ISNUMBER($P$11)=FALSE),AL178,IF(YEAR(NOW())+$P$11&lt;AL178,YEAR(NOW())+$P$11,AL178))-YEAR(NOW())))))</f>
        <v>43314</v>
      </c>
      <c r="AU178" s="251">
        <f ca="1">IF(R178=0,0,R178*AV178/100/IF(OR($P$7="",ISNUMBER($P$7)=FALSE),1,((1+$P$7/100)^(IF(OR($P$11="",ISNUMBER($P$11)=FALSE),IF(AN178="",YEAR(NOW())+5,AN178),IF(YEAR(NOW())+$P$11+10&lt;IF(AN178="",YEAR(NOW())+5,AN178),YEAR(NOW())+$P$11+10,IF(AN178="",YEAR(NOW())+5,AN178)))-YEAR(NOW()))))*IF(OR($P$9="",ISNUMBER($P$9)=FALSE),1,((1+$P$9/100)^(IF(OR($P$11="",ISNUMBER($P$11)=FALSE),IF(AN178="",YEAR(NOW())+5,AN178),IF(YEAR(NOW())+$P$11+10&lt;IF(AN178="",YEAR(NOW())+5,AN178),YEAR(NOW())+$P$11+10,IF(AN178="",YEAR(NOW())+5,AN178)))-YEAR(NOW())))))</f>
        <v>23875</v>
      </c>
      <c r="AV178" s="78">
        <v>100</v>
      </c>
    </row>
    <row r="179" spans="1:48" x14ac:dyDescent="0.15">
      <c r="A179" s="112">
        <v>160</v>
      </c>
      <c r="B179" s="112" t="s">
        <v>1660</v>
      </c>
      <c r="C179" s="113" t="s">
        <v>1361</v>
      </c>
      <c r="D179" s="112" t="s">
        <v>318</v>
      </c>
      <c r="E179" s="119">
        <v>289097</v>
      </c>
      <c r="F179" s="112" t="s">
        <v>966</v>
      </c>
      <c r="G179" s="112" t="s">
        <v>1661</v>
      </c>
      <c r="H179" s="112" t="s">
        <v>1661</v>
      </c>
      <c r="I179" s="116">
        <v>1</v>
      </c>
      <c r="J179" s="288">
        <v>19300</v>
      </c>
      <c r="K179" s="288">
        <v>14500</v>
      </c>
      <c r="L179" s="288"/>
      <c r="M179" s="288">
        <v>0</v>
      </c>
      <c r="N179" s="288">
        <v>30800</v>
      </c>
      <c r="O179" s="288">
        <v>64600</v>
      </c>
      <c r="P179" s="288">
        <f t="shared" ca="1" si="6"/>
        <v>64600</v>
      </c>
      <c r="Q179" s="289">
        <v>38331.25</v>
      </c>
      <c r="R179" s="289">
        <v>23875</v>
      </c>
      <c r="S179" s="289">
        <v>62206.25</v>
      </c>
      <c r="T179" s="290">
        <f t="shared" ca="1" si="7"/>
        <v>62206.25</v>
      </c>
      <c r="U179" s="109"/>
      <c r="V179" s="109" t="s">
        <v>1366</v>
      </c>
      <c r="W179" s="109" t="s">
        <v>1369</v>
      </c>
      <c r="X179" s="108" t="s">
        <v>1367</v>
      </c>
      <c r="Y179" s="108" t="s">
        <v>1080</v>
      </c>
      <c r="Z179" s="287">
        <v>41029</v>
      </c>
      <c r="AA179" s="107">
        <f t="shared" ca="1" si="8"/>
        <v>46752</v>
      </c>
      <c r="AB179" s="108" t="s">
        <v>1670</v>
      </c>
      <c r="AC179" s="108" t="s">
        <v>1669</v>
      </c>
      <c r="AD179" s="108">
        <v>2003</v>
      </c>
      <c r="AE179" s="110">
        <v>969</v>
      </c>
      <c r="AF179" s="110">
        <v>969</v>
      </c>
      <c r="AG179" s="108" t="s">
        <v>1665</v>
      </c>
      <c r="AH179" s="110"/>
      <c r="AI179" s="109" t="s">
        <v>991</v>
      </c>
      <c r="AJ179" s="109"/>
      <c r="AK179" s="80">
        <v>46752</v>
      </c>
      <c r="AL179" s="78">
        <v>2027</v>
      </c>
      <c r="AM179" s="78">
        <v>2028</v>
      </c>
      <c r="AN179" s="78">
        <v>2037</v>
      </c>
      <c r="AO179" s="251">
        <f ca="1">IF(J179=0,0,J179*AV179/100/IF(OR($P$7="",ISNUMBER($P$7)=FALSE),1,((1+$P$7/100)^(IF(OR($P$11="",ISNUMBER($P$11)=FALSE),AL179,IF(YEAR(NOW())+$P$11&lt;AL179,YEAR(NOW())+$P$11,AL179))-YEAR(NOW()))))*IF(OR($P$9="",ISNUMBER($P$9)=FALSE),1,((1+$P$9/100)^(IF(OR($P$11="",ISNUMBER($P$11)=FALSE),AL179,IF(YEAR(NOW())+$P$11&lt;AL179,YEAR(NOW())+$P$11,AL179))-YEAR(NOW())))))</f>
        <v>19300</v>
      </c>
      <c r="AP179" s="251">
        <f ca="1">IF(K179=0,0,K179*AV179/100/IF(OR($P$7="",ISNUMBER($P$7)=FALSE),1,((1+$P$7/100)^(IF(OR($P$11="",ISNUMBER($P$11)=FALSE),AM179,IF(YEAR(NOW())+$P$11+1&lt;AM179,YEAR(NOW())+$P$11+1,AM179))-YEAR(NOW()))))*IF(OR($P$9="",ISNUMBER($P$9)=FALSE),1,((1+$P$9/100)^(IF(OR($P$11="",ISNUMBER($P$11)=FALSE),AM179,IF(YEAR(NOW())+$P$11+1&lt;AM179,YEAR(NOW())+$P$11+1,AM179))-YEAR(NOW())))))</f>
        <v>14500</v>
      </c>
      <c r="AQ179" s="251"/>
      <c r="AR179" s="251">
        <f ca="1">IF(M179="$0 (pad)",0,IF(M179=0,0,M179*AV179/100/IF(OR($P$7="",ISNUMBER($P$7)=FALSE),1,((1+$P$7/100)^(IF(OR($P$11="",ISNUMBER($P$11)=FALSE),AN179,IF(YEAR(NOW())+$P$11+10&lt;AN179,YEAR(NOW())+$P$11+10,AN179))-YEAR(NOW()))))*IF(OR($P$9="",ISNUMBER($P$9)=FALSE),1,((1+$P$9/100)^(IF(OR($P$11="",ISNUMBER($P$11)=FALSE),AN179,IF(YEAR(NOW())+$P$11+10&lt;AN179,YEAR(NOW())+$P$11+10,AN179))-YEAR(NOW()))))))</f>
        <v>0</v>
      </c>
      <c r="AS179" s="251">
        <f ca="1">IF(N179="$0 (pad)",0,IF(N179=0,0,N179*AV179/100/IF(OR($P$7="",ISNUMBER($P$7)=FALSE),1,((1+$P$7/100)^(IF(OR($P$11="",ISNUMBER($P$11)=FALSE),AN179,IF(YEAR(NOW())+$P$11+10&lt;AN179,YEAR(NOW())+$P$11+10,AN179))-YEAR(NOW()))))*IF(OR($P$9="",ISNUMBER($P$9)=FALSE),1,((1+$P$9/100)^(IF(OR($P$11="",ISNUMBER($P$11)=FALSE),AN179,IF(YEAR(NOW())+$P$11+10&lt;AN179,YEAR(NOW())+$P$11+10,AN179))-YEAR(NOW()))))))</f>
        <v>30800</v>
      </c>
      <c r="AT179" s="251">
        <f ca="1">IF(Q179=0,0,Q179*AV179/100/IF(OR($P$7="",ISNUMBER($P$7)=FALSE),1,((1+$P$7/100)^(IF(OR($P$11="",ISNUMBER($P$11)=FALSE),AL179,IF(YEAR(NOW())+$P$11&lt;AL179,YEAR(NOW())+$P$11,AL179))-YEAR(NOW()))))*IF(OR($P$9="",ISNUMBER($P$9)=FALSE),1,((1+$P$9/100)^(IF(OR($P$11="",ISNUMBER($P$11)=FALSE),AL179,IF(YEAR(NOW())+$P$11&lt;AL179,YEAR(NOW())+$P$11,AL179))-YEAR(NOW())))))</f>
        <v>38331.25</v>
      </c>
      <c r="AU179" s="251">
        <f ca="1">IF(R179=0,0,R179*AV179/100/IF(OR($P$7="",ISNUMBER($P$7)=FALSE),1,((1+$P$7/100)^(IF(OR($P$11="",ISNUMBER($P$11)=FALSE),IF(AN179="",YEAR(NOW())+5,AN179),IF(YEAR(NOW())+$P$11+10&lt;IF(AN179="",YEAR(NOW())+5,AN179),YEAR(NOW())+$P$11+10,IF(AN179="",YEAR(NOW())+5,AN179)))-YEAR(NOW()))))*IF(OR($P$9="",ISNUMBER($P$9)=FALSE),1,((1+$P$9/100)^(IF(OR($P$11="",ISNUMBER($P$11)=FALSE),IF(AN179="",YEAR(NOW())+5,AN179),IF(YEAR(NOW())+$P$11+10&lt;IF(AN179="",YEAR(NOW())+5,AN179),YEAR(NOW())+$P$11+10,IF(AN179="",YEAR(NOW())+5,AN179)))-YEAR(NOW())))))</f>
        <v>23875</v>
      </c>
      <c r="AV179" s="78">
        <v>100</v>
      </c>
    </row>
    <row r="180" spans="1:48" x14ac:dyDescent="0.15">
      <c r="A180" s="112">
        <v>161</v>
      </c>
      <c r="B180" s="112" t="s">
        <v>1660</v>
      </c>
      <c r="C180" s="113" t="s">
        <v>1361</v>
      </c>
      <c r="D180" s="112" t="s">
        <v>319</v>
      </c>
      <c r="E180" s="119">
        <v>433441</v>
      </c>
      <c r="F180" s="112" t="s">
        <v>966</v>
      </c>
      <c r="G180" s="112" t="s">
        <v>1661</v>
      </c>
      <c r="H180" s="112" t="s">
        <v>1661</v>
      </c>
      <c r="I180" s="116">
        <v>1</v>
      </c>
      <c r="J180" s="288">
        <v>37900</v>
      </c>
      <c r="K180" s="288">
        <v>5500</v>
      </c>
      <c r="L180" s="288"/>
      <c r="M180" s="288" t="s">
        <v>989</v>
      </c>
      <c r="N180" s="288" t="s">
        <v>989</v>
      </c>
      <c r="O180" s="288">
        <v>43400</v>
      </c>
      <c r="P180" s="288">
        <f t="shared" ca="1" si="6"/>
        <v>43400</v>
      </c>
      <c r="Q180" s="289">
        <v>43314</v>
      </c>
      <c r="R180" s="289">
        <v>23875</v>
      </c>
      <c r="S180" s="289">
        <v>67189</v>
      </c>
      <c r="T180" s="290">
        <f t="shared" ca="1" si="7"/>
        <v>67189</v>
      </c>
      <c r="U180" s="109"/>
      <c r="V180" s="109" t="s">
        <v>1366</v>
      </c>
      <c r="W180" s="109" t="s">
        <v>1369</v>
      </c>
      <c r="X180" s="108" t="s">
        <v>1367</v>
      </c>
      <c r="Y180" s="108" t="s">
        <v>1081</v>
      </c>
      <c r="Z180" s="287">
        <v>42613</v>
      </c>
      <c r="AA180" s="107">
        <f t="shared" ca="1" si="8"/>
        <v>46996</v>
      </c>
      <c r="AB180" s="108" t="s">
        <v>1670</v>
      </c>
      <c r="AC180" s="108" t="s">
        <v>1669</v>
      </c>
      <c r="AD180" s="108">
        <v>2011</v>
      </c>
      <c r="AE180" s="110">
        <v>1735</v>
      </c>
      <c r="AF180" s="110">
        <v>718.16</v>
      </c>
      <c r="AG180" s="108" t="s">
        <v>1666</v>
      </c>
      <c r="AH180" s="110"/>
      <c r="AI180" s="109" t="s">
        <v>991</v>
      </c>
      <c r="AJ180" s="109"/>
      <c r="AK180" s="80">
        <v>46996</v>
      </c>
      <c r="AL180" s="78">
        <v>2028</v>
      </c>
      <c r="AM180" s="78">
        <v>2029</v>
      </c>
      <c r="AN180" s="78">
        <v>2039</v>
      </c>
      <c r="AO180" s="251">
        <f ca="1">IF(J180=0,0,J180*AV180/100/IF(OR($P$7="",ISNUMBER($P$7)=FALSE),1,((1+$P$7/100)^(IF(OR($P$11="",ISNUMBER($P$11)=FALSE),AL180,IF(YEAR(NOW())+$P$11&lt;AL180,YEAR(NOW())+$P$11,AL180))-YEAR(NOW()))))*IF(OR($P$9="",ISNUMBER($P$9)=FALSE),1,((1+$P$9/100)^(IF(OR($P$11="",ISNUMBER($P$11)=FALSE),AL180,IF(YEAR(NOW())+$P$11&lt;AL180,YEAR(NOW())+$P$11,AL180))-YEAR(NOW())))))</f>
        <v>37900</v>
      </c>
      <c r="AP180" s="251">
        <f ca="1">IF(K180=0,0,K180*AV180/100/IF(OR($P$7="",ISNUMBER($P$7)=FALSE),1,((1+$P$7/100)^(IF(OR($P$11="",ISNUMBER($P$11)=FALSE),AM180,IF(YEAR(NOW())+$P$11+1&lt;AM180,YEAR(NOW())+$P$11+1,AM180))-YEAR(NOW()))))*IF(OR($P$9="",ISNUMBER($P$9)=FALSE),1,((1+$P$9/100)^(IF(OR($P$11="",ISNUMBER($P$11)=FALSE),AM180,IF(YEAR(NOW())+$P$11+1&lt;AM180,YEAR(NOW())+$P$11+1,AM180))-YEAR(NOW())))))</f>
        <v>5500</v>
      </c>
      <c r="AQ180" s="251"/>
      <c r="AR180" s="251">
        <f ca="1">IF(M180="$0 (pad)",0,IF(M180=0,0,M180*AV180/100/IF(OR($P$7="",ISNUMBER($P$7)=FALSE),1,((1+$P$7/100)^(IF(OR($P$11="",ISNUMBER($P$11)=FALSE),AN180,IF(YEAR(NOW())+$P$11+10&lt;AN180,YEAR(NOW())+$P$11+10,AN180))-YEAR(NOW()))))*IF(OR($P$9="",ISNUMBER($P$9)=FALSE),1,((1+$P$9/100)^(IF(OR($P$11="",ISNUMBER($P$11)=FALSE),AN180,IF(YEAR(NOW())+$P$11+10&lt;AN180,YEAR(NOW())+$P$11+10,AN180))-YEAR(NOW()))))))</f>
        <v>0</v>
      </c>
      <c r="AS180" s="251">
        <f ca="1">IF(N180="$0 (pad)",0,IF(N180=0,0,N180*AV180/100/IF(OR($P$7="",ISNUMBER($P$7)=FALSE),1,((1+$P$7/100)^(IF(OR($P$11="",ISNUMBER($P$11)=FALSE),AN180,IF(YEAR(NOW())+$P$11+10&lt;AN180,YEAR(NOW())+$P$11+10,AN180))-YEAR(NOW()))))*IF(OR($P$9="",ISNUMBER($P$9)=FALSE),1,((1+$P$9/100)^(IF(OR($P$11="",ISNUMBER($P$11)=FALSE),AN180,IF(YEAR(NOW())+$P$11+10&lt;AN180,YEAR(NOW())+$P$11+10,AN180))-YEAR(NOW()))))))</f>
        <v>0</v>
      </c>
      <c r="AT180" s="251">
        <f ca="1">IF(Q180=0,0,Q180*AV180/100/IF(OR($P$7="",ISNUMBER($P$7)=FALSE),1,((1+$P$7/100)^(IF(OR($P$11="",ISNUMBER($P$11)=FALSE),AL180,IF(YEAR(NOW())+$P$11&lt;AL180,YEAR(NOW())+$P$11,AL180))-YEAR(NOW()))))*IF(OR($P$9="",ISNUMBER($P$9)=FALSE),1,((1+$P$9/100)^(IF(OR($P$11="",ISNUMBER($P$11)=FALSE),AL180,IF(YEAR(NOW())+$P$11&lt;AL180,YEAR(NOW())+$P$11,AL180))-YEAR(NOW())))))</f>
        <v>43314</v>
      </c>
      <c r="AU180" s="251">
        <f ca="1">IF(R180=0,0,R180*AV180/100/IF(OR($P$7="",ISNUMBER($P$7)=FALSE),1,((1+$P$7/100)^(IF(OR($P$11="",ISNUMBER($P$11)=FALSE),IF(AN180="",YEAR(NOW())+5,AN180),IF(YEAR(NOW())+$P$11+10&lt;IF(AN180="",YEAR(NOW())+5,AN180),YEAR(NOW())+$P$11+10,IF(AN180="",YEAR(NOW())+5,AN180)))-YEAR(NOW()))))*IF(OR($P$9="",ISNUMBER($P$9)=FALSE),1,((1+$P$9/100)^(IF(OR($P$11="",ISNUMBER($P$11)=FALSE),IF(AN180="",YEAR(NOW())+5,AN180),IF(YEAR(NOW())+$P$11+10&lt;IF(AN180="",YEAR(NOW())+5,AN180),YEAR(NOW())+$P$11+10,IF(AN180="",YEAR(NOW())+5,AN180)))-YEAR(NOW())))))</f>
        <v>23875</v>
      </c>
      <c r="AV180" s="78">
        <v>100</v>
      </c>
    </row>
    <row r="181" spans="1:48" x14ac:dyDescent="0.15">
      <c r="A181" s="112">
        <v>162</v>
      </c>
      <c r="B181" s="112" t="s">
        <v>1660</v>
      </c>
      <c r="C181" s="113" t="s">
        <v>1361</v>
      </c>
      <c r="D181" s="112" t="s">
        <v>320</v>
      </c>
      <c r="E181" s="119">
        <v>433486</v>
      </c>
      <c r="F181" s="112" t="s">
        <v>966</v>
      </c>
      <c r="G181" s="112" t="s">
        <v>1661</v>
      </c>
      <c r="H181" s="112" t="s">
        <v>1661</v>
      </c>
      <c r="I181" s="116">
        <v>1</v>
      </c>
      <c r="J181" s="288">
        <v>33600</v>
      </c>
      <c r="K181" s="288">
        <v>5500</v>
      </c>
      <c r="L181" s="288"/>
      <c r="M181" s="288" t="s">
        <v>989</v>
      </c>
      <c r="N181" s="288" t="s">
        <v>989</v>
      </c>
      <c r="O181" s="288">
        <v>39100</v>
      </c>
      <c r="P181" s="288">
        <f t="shared" ca="1" si="6"/>
        <v>39100</v>
      </c>
      <c r="Q181" s="289">
        <v>43314</v>
      </c>
      <c r="R181" s="289">
        <v>2387.5</v>
      </c>
      <c r="S181" s="289">
        <v>45701.5</v>
      </c>
      <c r="T181" s="290">
        <f t="shared" ca="1" si="7"/>
        <v>45701.5</v>
      </c>
      <c r="U181" s="109"/>
      <c r="V181" s="109" t="s">
        <v>1366</v>
      </c>
      <c r="W181" s="109" t="s">
        <v>1369</v>
      </c>
      <c r="X181" s="108" t="s">
        <v>1367</v>
      </c>
      <c r="Y181" s="108" t="s">
        <v>1081</v>
      </c>
      <c r="Z181" s="287">
        <v>41912</v>
      </c>
      <c r="AA181" s="107">
        <f t="shared" ca="1" si="8"/>
        <v>46295</v>
      </c>
      <c r="AB181" s="108" t="s">
        <v>1670</v>
      </c>
      <c r="AC181" s="108" t="s">
        <v>1669</v>
      </c>
      <c r="AD181" s="108">
        <v>2011</v>
      </c>
      <c r="AE181" s="110">
        <v>1631</v>
      </c>
      <c r="AF181" s="110">
        <v>718.3</v>
      </c>
      <c r="AG181" s="108" t="s">
        <v>1666</v>
      </c>
      <c r="AH181" s="110"/>
      <c r="AI181" s="109" t="s">
        <v>991</v>
      </c>
      <c r="AJ181" s="109"/>
      <c r="AK181" s="80">
        <v>46295</v>
      </c>
      <c r="AL181" s="78">
        <v>2026</v>
      </c>
      <c r="AM181" s="78">
        <v>2027</v>
      </c>
      <c r="AN181" s="78">
        <v>2039</v>
      </c>
      <c r="AO181" s="251">
        <f ca="1">IF(J181=0,0,J181*AV181/100/IF(OR($P$7="",ISNUMBER($P$7)=FALSE),1,((1+$P$7/100)^(IF(OR($P$11="",ISNUMBER($P$11)=FALSE),AL181,IF(YEAR(NOW())+$P$11&lt;AL181,YEAR(NOW())+$P$11,AL181))-YEAR(NOW()))))*IF(OR($P$9="",ISNUMBER($P$9)=FALSE),1,((1+$P$9/100)^(IF(OR($P$11="",ISNUMBER($P$11)=FALSE),AL181,IF(YEAR(NOW())+$P$11&lt;AL181,YEAR(NOW())+$P$11,AL181))-YEAR(NOW())))))</f>
        <v>33600</v>
      </c>
      <c r="AP181" s="251">
        <f ca="1">IF(K181=0,0,K181*AV181/100/IF(OR($P$7="",ISNUMBER($P$7)=FALSE),1,((1+$P$7/100)^(IF(OR($P$11="",ISNUMBER($P$11)=FALSE),AM181,IF(YEAR(NOW())+$P$11+1&lt;AM181,YEAR(NOW())+$P$11+1,AM181))-YEAR(NOW()))))*IF(OR($P$9="",ISNUMBER($P$9)=FALSE),1,((1+$P$9/100)^(IF(OR($P$11="",ISNUMBER($P$11)=FALSE),AM181,IF(YEAR(NOW())+$P$11+1&lt;AM181,YEAR(NOW())+$P$11+1,AM181))-YEAR(NOW())))))</f>
        <v>5500</v>
      </c>
      <c r="AQ181" s="251"/>
      <c r="AR181" s="251">
        <f ca="1">IF(M181="$0 (pad)",0,IF(M181=0,0,M181*AV181/100/IF(OR($P$7="",ISNUMBER($P$7)=FALSE),1,((1+$P$7/100)^(IF(OR($P$11="",ISNUMBER($P$11)=FALSE),AN181,IF(YEAR(NOW())+$P$11+10&lt;AN181,YEAR(NOW())+$P$11+10,AN181))-YEAR(NOW()))))*IF(OR($P$9="",ISNUMBER($P$9)=FALSE),1,((1+$P$9/100)^(IF(OR($P$11="",ISNUMBER($P$11)=FALSE),AN181,IF(YEAR(NOW())+$P$11+10&lt;AN181,YEAR(NOW())+$P$11+10,AN181))-YEAR(NOW()))))))</f>
        <v>0</v>
      </c>
      <c r="AS181" s="251">
        <f ca="1">IF(N181="$0 (pad)",0,IF(N181=0,0,N181*AV181/100/IF(OR($P$7="",ISNUMBER($P$7)=FALSE),1,((1+$P$7/100)^(IF(OR($P$11="",ISNUMBER($P$11)=FALSE),AN181,IF(YEAR(NOW())+$P$11+10&lt;AN181,YEAR(NOW())+$P$11+10,AN181))-YEAR(NOW()))))*IF(OR($P$9="",ISNUMBER($P$9)=FALSE),1,((1+$P$9/100)^(IF(OR($P$11="",ISNUMBER($P$11)=FALSE),AN181,IF(YEAR(NOW())+$P$11+10&lt;AN181,YEAR(NOW())+$P$11+10,AN181))-YEAR(NOW()))))))</f>
        <v>0</v>
      </c>
      <c r="AT181" s="251">
        <f ca="1">IF(Q181=0,0,Q181*AV181/100/IF(OR($P$7="",ISNUMBER($P$7)=FALSE),1,((1+$P$7/100)^(IF(OR($P$11="",ISNUMBER($P$11)=FALSE),AL181,IF(YEAR(NOW())+$P$11&lt;AL181,YEAR(NOW())+$P$11,AL181))-YEAR(NOW()))))*IF(OR($P$9="",ISNUMBER($P$9)=FALSE),1,((1+$P$9/100)^(IF(OR($P$11="",ISNUMBER($P$11)=FALSE),AL181,IF(YEAR(NOW())+$P$11&lt;AL181,YEAR(NOW())+$P$11,AL181))-YEAR(NOW())))))</f>
        <v>43314</v>
      </c>
      <c r="AU181" s="251">
        <f ca="1">IF(R181=0,0,R181*AV181/100/IF(OR($P$7="",ISNUMBER($P$7)=FALSE),1,((1+$P$7/100)^(IF(OR($P$11="",ISNUMBER($P$11)=FALSE),IF(AN181="",YEAR(NOW())+5,AN181),IF(YEAR(NOW())+$P$11+10&lt;IF(AN181="",YEAR(NOW())+5,AN181),YEAR(NOW())+$P$11+10,IF(AN181="",YEAR(NOW())+5,AN181)))-YEAR(NOW()))))*IF(OR($P$9="",ISNUMBER($P$9)=FALSE),1,((1+$P$9/100)^(IF(OR($P$11="",ISNUMBER($P$11)=FALSE),IF(AN181="",YEAR(NOW())+5,AN181),IF(YEAR(NOW())+$P$11+10&lt;IF(AN181="",YEAR(NOW())+5,AN181),YEAR(NOW())+$P$11+10,IF(AN181="",YEAR(NOW())+5,AN181)))-YEAR(NOW())))))</f>
        <v>2387.5</v>
      </c>
      <c r="AV181" s="78">
        <v>100</v>
      </c>
    </row>
    <row r="182" spans="1:48" x14ac:dyDescent="0.15">
      <c r="A182" s="112">
        <v>163</v>
      </c>
      <c r="B182" s="112" t="s">
        <v>1660</v>
      </c>
      <c r="C182" s="113" t="s">
        <v>1361</v>
      </c>
      <c r="D182" s="112" t="s">
        <v>321</v>
      </c>
      <c r="E182" s="119">
        <v>433444</v>
      </c>
      <c r="F182" s="112" t="s">
        <v>966</v>
      </c>
      <c r="G182" s="112" t="s">
        <v>1661</v>
      </c>
      <c r="H182" s="112" t="s">
        <v>1661</v>
      </c>
      <c r="I182" s="116">
        <v>1</v>
      </c>
      <c r="J182" s="288">
        <v>25000</v>
      </c>
      <c r="K182" s="288">
        <v>5500</v>
      </c>
      <c r="L182" s="288"/>
      <c r="M182" s="288" t="s">
        <v>989</v>
      </c>
      <c r="N182" s="288" t="s">
        <v>989</v>
      </c>
      <c r="O182" s="288">
        <v>30500</v>
      </c>
      <c r="P182" s="288">
        <f t="shared" ca="1" si="6"/>
        <v>30500</v>
      </c>
      <c r="Q182" s="289">
        <v>30665</v>
      </c>
      <c r="R182" s="289">
        <v>2387.5</v>
      </c>
      <c r="S182" s="289">
        <v>33052.5</v>
      </c>
      <c r="T182" s="290">
        <f t="shared" ca="1" si="7"/>
        <v>33052.5</v>
      </c>
      <c r="U182" s="109"/>
      <c r="V182" s="109" t="s">
        <v>1366</v>
      </c>
      <c r="W182" s="109" t="s">
        <v>1369</v>
      </c>
      <c r="X182" s="108" t="s">
        <v>1367</v>
      </c>
      <c r="Y182" s="108" t="s">
        <v>1081</v>
      </c>
      <c r="Z182" s="287">
        <v>44651</v>
      </c>
      <c r="AA182" s="107">
        <f t="shared" ca="1" si="8"/>
        <v>45838</v>
      </c>
      <c r="AB182" s="108" t="s">
        <v>1670</v>
      </c>
      <c r="AC182" s="108" t="s">
        <v>1669</v>
      </c>
      <c r="AD182" s="108">
        <v>2011</v>
      </c>
      <c r="AE182" s="110">
        <v>1630</v>
      </c>
      <c r="AF182" s="110">
        <v>717.99</v>
      </c>
      <c r="AG182" s="108" t="s">
        <v>1667</v>
      </c>
      <c r="AH182" s="110"/>
      <c r="AI182" s="109" t="s">
        <v>991</v>
      </c>
      <c r="AJ182" s="109"/>
      <c r="AK182" s="80">
        <v>45838</v>
      </c>
      <c r="AL182" s="78">
        <v>2025</v>
      </c>
      <c r="AM182" s="78">
        <v>2026</v>
      </c>
      <c r="AN182" s="78">
        <v>2039</v>
      </c>
      <c r="AO182" s="251">
        <f ca="1">IF(J182=0,0,J182*AV182/100/IF(OR($P$7="",ISNUMBER($P$7)=FALSE),1,((1+$P$7/100)^(IF(OR($P$11="",ISNUMBER($P$11)=FALSE),AL182,IF(YEAR(NOW())+$P$11&lt;AL182,YEAR(NOW())+$P$11,AL182))-YEAR(NOW()))))*IF(OR($P$9="",ISNUMBER($P$9)=FALSE),1,((1+$P$9/100)^(IF(OR($P$11="",ISNUMBER($P$11)=FALSE),AL182,IF(YEAR(NOW())+$P$11&lt;AL182,YEAR(NOW())+$P$11,AL182))-YEAR(NOW())))))</f>
        <v>25000</v>
      </c>
      <c r="AP182" s="251">
        <f ca="1">IF(K182=0,0,K182*AV182/100/IF(OR($P$7="",ISNUMBER($P$7)=FALSE),1,((1+$P$7/100)^(IF(OR($P$11="",ISNUMBER($P$11)=FALSE),AM182,IF(YEAR(NOW())+$P$11+1&lt;AM182,YEAR(NOW())+$P$11+1,AM182))-YEAR(NOW()))))*IF(OR($P$9="",ISNUMBER($P$9)=FALSE),1,((1+$P$9/100)^(IF(OR($P$11="",ISNUMBER($P$11)=FALSE),AM182,IF(YEAR(NOW())+$P$11+1&lt;AM182,YEAR(NOW())+$P$11+1,AM182))-YEAR(NOW())))))</f>
        <v>5500</v>
      </c>
      <c r="AQ182" s="251"/>
      <c r="AR182" s="251">
        <f ca="1">IF(M182="$0 (pad)",0,IF(M182=0,0,M182*AV182/100/IF(OR($P$7="",ISNUMBER($P$7)=FALSE),1,((1+$P$7/100)^(IF(OR($P$11="",ISNUMBER($P$11)=FALSE),AN182,IF(YEAR(NOW())+$P$11+10&lt;AN182,YEAR(NOW())+$P$11+10,AN182))-YEAR(NOW()))))*IF(OR($P$9="",ISNUMBER($P$9)=FALSE),1,((1+$P$9/100)^(IF(OR($P$11="",ISNUMBER($P$11)=FALSE),AN182,IF(YEAR(NOW())+$P$11+10&lt;AN182,YEAR(NOW())+$P$11+10,AN182))-YEAR(NOW()))))))</f>
        <v>0</v>
      </c>
      <c r="AS182" s="251">
        <f ca="1">IF(N182="$0 (pad)",0,IF(N182=0,0,N182*AV182/100/IF(OR($P$7="",ISNUMBER($P$7)=FALSE),1,((1+$P$7/100)^(IF(OR($P$11="",ISNUMBER($P$11)=FALSE),AN182,IF(YEAR(NOW())+$P$11+10&lt;AN182,YEAR(NOW())+$P$11+10,AN182))-YEAR(NOW()))))*IF(OR($P$9="",ISNUMBER($P$9)=FALSE),1,((1+$P$9/100)^(IF(OR($P$11="",ISNUMBER($P$11)=FALSE),AN182,IF(YEAR(NOW())+$P$11+10&lt;AN182,YEAR(NOW())+$P$11+10,AN182))-YEAR(NOW()))))))</f>
        <v>0</v>
      </c>
      <c r="AT182" s="251">
        <f ca="1">IF(Q182=0,0,Q182*AV182/100/IF(OR($P$7="",ISNUMBER($P$7)=FALSE),1,((1+$P$7/100)^(IF(OR($P$11="",ISNUMBER($P$11)=FALSE),AL182,IF(YEAR(NOW())+$P$11&lt;AL182,YEAR(NOW())+$P$11,AL182))-YEAR(NOW()))))*IF(OR($P$9="",ISNUMBER($P$9)=FALSE),1,((1+$P$9/100)^(IF(OR($P$11="",ISNUMBER($P$11)=FALSE),AL182,IF(YEAR(NOW())+$P$11&lt;AL182,YEAR(NOW())+$P$11,AL182))-YEAR(NOW())))))</f>
        <v>30665</v>
      </c>
      <c r="AU182" s="251">
        <f ca="1">IF(R182=0,0,R182*AV182/100/IF(OR($P$7="",ISNUMBER($P$7)=FALSE),1,((1+$P$7/100)^(IF(OR($P$11="",ISNUMBER($P$11)=FALSE),IF(AN182="",YEAR(NOW())+5,AN182),IF(YEAR(NOW())+$P$11+10&lt;IF(AN182="",YEAR(NOW())+5,AN182),YEAR(NOW())+$P$11+10,IF(AN182="",YEAR(NOW())+5,AN182)))-YEAR(NOW()))))*IF(OR($P$9="",ISNUMBER($P$9)=FALSE),1,((1+$P$9/100)^(IF(OR($P$11="",ISNUMBER($P$11)=FALSE),IF(AN182="",YEAR(NOW())+5,AN182),IF(YEAR(NOW())+$P$11+10&lt;IF(AN182="",YEAR(NOW())+5,AN182),YEAR(NOW())+$P$11+10,IF(AN182="",YEAR(NOW())+5,AN182)))-YEAR(NOW())))))</f>
        <v>2387.5</v>
      </c>
      <c r="AV182" s="78">
        <v>100</v>
      </c>
    </row>
    <row r="183" spans="1:48" x14ac:dyDescent="0.15">
      <c r="A183" s="112">
        <v>164</v>
      </c>
      <c r="B183" s="112" t="s">
        <v>1660</v>
      </c>
      <c r="C183" s="113" t="s">
        <v>1361</v>
      </c>
      <c r="D183" s="112" t="s">
        <v>322</v>
      </c>
      <c r="E183" s="119">
        <v>433476</v>
      </c>
      <c r="F183" s="112" t="s">
        <v>966</v>
      </c>
      <c r="G183" s="112" t="s">
        <v>1661</v>
      </c>
      <c r="H183" s="112" t="s">
        <v>1661</v>
      </c>
      <c r="I183" s="116">
        <v>1</v>
      </c>
      <c r="J183" s="288">
        <v>37900</v>
      </c>
      <c r="K183" s="288">
        <v>14500</v>
      </c>
      <c r="L183" s="288"/>
      <c r="M183" s="288">
        <v>0</v>
      </c>
      <c r="N183" s="288">
        <v>38200</v>
      </c>
      <c r="O183" s="288">
        <v>90600</v>
      </c>
      <c r="P183" s="288">
        <f t="shared" ca="1" si="6"/>
        <v>90600</v>
      </c>
      <c r="Q183" s="289">
        <v>43314</v>
      </c>
      <c r="R183" s="289">
        <v>2387.5</v>
      </c>
      <c r="S183" s="289">
        <v>45701.5</v>
      </c>
      <c r="T183" s="290">
        <f t="shared" ca="1" si="7"/>
        <v>45701.5</v>
      </c>
      <c r="U183" s="109"/>
      <c r="V183" s="109" t="s">
        <v>1366</v>
      </c>
      <c r="W183" s="109" t="s">
        <v>1369</v>
      </c>
      <c r="X183" s="108" t="s">
        <v>1367</v>
      </c>
      <c r="Y183" s="108" t="s">
        <v>1081</v>
      </c>
      <c r="Z183" s="287">
        <v>43008</v>
      </c>
      <c r="AA183" s="107">
        <f t="shared" ca="1" si="8"/>
        <v>47391</v>
      </c>
      <c r="AB183" s="108" t="s">
        <v>1670</v>
      </c>
      <c r="AC183" s="108" t="s">
        <v>1669</v>
      </c>
      <c r="AD183" s="108">
        <v>2011</v>
      </c>
      <c r="AE183" s="110">
        <v>1729.5</v>
      </c>
      <c r="AF183" s="110">
        <v>719.33</v>
      </c>
      <c r="AG183" s="108" t="s">
        <v>1666</v>
      </c>
      <c r="AH183" s="110"/>
      <c r="AI183" s="109" t="s">
        <v>991</v>
      </c>
      <c r="AJ183" s="109"/>
      <c r="AK183" s="80">
        <v>47391</v>
      </c>
      <c r="AL183" s="78">
        <v>2029</v>
      </c>
      <c r="AM183" s="78">
        <v>2030</v>
      </c>
      <c r="AN183" s="78">
        <v>2039</v>
      </c>
      <c r="AO183" s="251">
        <f ca="1">IF(J183=0,0,J183*AV183/100/IF(OR($P$7="",ISNUMBER($P$7)=FALSE),1,((1+$P$7/100)^(IF(OR($P$11="",ISNUMBER($P$11)=FALSE),AL183,IF(YEAR(NOW())+$P$11&lt;AL183,YEAR(NOW())+$P$11,AL183))-YEAR(NOW()))))*IF(OR($P$9="",ISNUMBER($P$9)=FALSE),1,((1+$P$9/100)^(IF(OR($P$11="",ISNUMBER($P$11)=FALSE),AL183,IF(YEAR(NOW())+$P$11&lt;AL183,YEAR(NOW())+$P$11,AL183))-YEAR(NOW())))))</f>
        <v>37900</v>
      </c>
      <c r="AP183" s="251">
        <f ca="1">IF(K183=0,0,K183*AV183/100/IF(OR($P$7="",ISNUMBER($P$7)=FALSE),1,((1+$P$7/100)^(IF(OR($P$11="",ISNUMBER($P$11)=FALSE),AM183,IF(YEAR(NOW())+$P$11+1&lt;AM183,YEAR(NOW())+$P$11+1,AM183))-YEAR(NOW()))))*IF(OR($P$9="",ISNUMBER($P$9)=FALSE),1,((1+$P$9/100)^(IF(OR($P$11="",ISNUMBER($P$11)=FALSE),AM183,IF(YEAR(NOW())+$P$11+1&lt;AM183,YEAR(NOW())+$P$11+1,AM183))-YEAR(NOW())))))</f>
        <v>14500</v>
      </c>
      <c r="AQ183" s="251"/>
      <c r="AR183" s="251">
        <f ca="1">IF(M183="$0 (pad)",0,IF(M183=0,0,M183*AV183/100/IF(OR($P$7="",ISNUMBER($P$7)=FALSE),1,((1+$P$7/100)^(IF(OR($P$11="",ISNUMBER($P$11)=FALSE),AN183,IF(YEAR(NOW())+$P$11+10&lt;AN183,YEAR(NOW())+$P$11+10,AN183))-YEAR(NOW()))))*IF(OR($P$9="",ISNUMBER($P$9)=FALSE),1,((1+$P$9/100)^(IF(OR($P$11="",ISNUMBER($P$11)=FALSE),AN183,IF(YEAR(NOW())+$P$11+10&lt;AN183,YEAR(NOW())+$P$11+10,AN183))-YEAR(NOW()))))))</f>
        <v>0</v>
      </c>
      <c r="AS183" s="251">
        <f ca="1">IF(N183="$0 (pad)",0,IF(N183=0,0,N183*AV183/100/IF(OR($P$7="",ISNUMBER($P$7)=FALSE),1,((1+$P$7/100)^(IF(OR($P$11="",ISNUMBER($P$11)=FALSE),AN183,IF(YEAR(NOW())+$P$11+10&lt;AN183,YEAR(NOW())+$P$11+10,AN183))-YEAR(NOW()))))*IF(OR($P$9="",ISNUMBER($P$9)=FALSE),1,((1+$P$9/100)^(IF(OR($P$11="",ISNUMBER($P$11)=FALSE),AN183,IF(YEAR(NOW())+$P$11+10&lt;AN183,YEAR(NOW())+$P$11+10,AN183))-YEAR(NOW()))))))</f>
        <v>38200</v>
      </c>
      <c r="AT183" s="251">
        <f ca="1">IF(Q183=0,0,Q183*AV183/100/IF(OR($P$7="",ISNUMBER($P$7)=FALSE),1,((1+$P$7/100)^(IF(OR($P$11="",ISNUMBER($P$11)=FALSE),AL183,IF(YEAR(NOW())+$P$11&lt;AL183,YEAR(NOW())+$P$11,AL183))-YEAR(NOW()))))*IF(OR($P$9="",ISNUMBER($P$9)=FALSE),1,((1+$P$9/100)^(IF(OR($P$11="",ISNUMBER($P$11)=FALSE),AL183,IF(YEAR(NOW())+$P$11&lt;AL183,YEAR(NOW())+$P$11,AL183))-YEAR(NOW())))))</f>
        <v>43314</v>
      </c>
      <c r="AU183" s="251">
        <f ca="1">IF(R183=0,0,R183*AV183/100/IF(OR($P$7="",ISNUMBER($P$7)=FALSE),1,((1+$P$7/100)^(IF(OR($P$11="",ISNUMBER($P$11)=FALSE),IF(AN183="",YEAR(NOW())+5,AN183),IF(YEAR(NOW())+$P$11+10&lt;IF(AN183="",YEAR(NOW())+5,AN183),YEAR(NOW())+$P$11+10,IF(AN183="",YEAR(NOW())+5,AN183)))-YEAR(NOW()))))*IF(OR($P$9="",ISNUMBER($P$9)=FALSE),1,((1+$P$9/100)^(IF(OR($P$11="",ISNUMBER($P$11)=FALSE),IF(AN183="",YEAR(NOW())+5,AN183),IF(YEAR(NOW())+$P$11+10&lt;IF(AN183="",YEAR(NOW())+5,AN183),YEAR(NOW())+$P$11+10,IF(AN183="",YEAR(NOW())+5,AN183)))-YEAR(NOW())))))</f>
        <v>2387.5</v>
      </c>
      <c r="AV183" s="78">
        <v>100</v>
      </c>
    </row>
    <row r="184" spans="1:48" x14ac:dyDescent="0.15">
      <c r="A184" s="112">
        <v>165</v>
      </c>
      <c r="B184" s="112" t="s">
        <v>1660</v>
      </c>
      <c r="C184" s="113" t="s">
        <v>1361</v>
      </c>
      <c r="D184" s="112" t="s">
        <v>323</v>
      </c>
      <c r="E184" s="119">
        <v>415318</v>
      </c>
      <c r="F184" s="112" t="s">
        <v>966</v>
      </c>
      <c r="G184" s="112" t="s">
        <v>1661</v>
      </c>
      <c r="H184" s="112" t="s">
        <v>1661</v>
      </c>
      <c r="I184" s="116">
        <v>1</v>
      </c>
      <c r="J184" s="288">
        <v>92000</v>
      </c>
      <c r="K184" s="288">
        <v>5500</v>
      </c>
      <c r="L184" s="288"/>
      <c r="M184" s="288" t="s">
        <v>989</v>
      </c>
      <c r="N184" s="288" t="s">
        <v>989</v>
      </c>
      <c r="O184" s="288">
        <v>97500</v>
      </c>
      <c r="P184" s="288">
        <f t="shared" ca="1" si="6"/>
        <v>97500</v>
      </c>
      <c r="Q184" s="289">
        <v>43314</v>
      </c>
      <c r="R184" s="289">
        <v>23875</v>
      </c>
      <c r="S184" s="289">
        <v>67189</v>
      </c>
      <c r="T184" s="290">
        <f t="shared" ca="1" si="7"/>
        <v>67189</v>
      </c>
      <c r="U184" s="109"/>
      <c r="V184" s="109" t="s">
        <v>1366</v>
      </c>
      <c r="W184" s="109" t="s">
        <v>1369</v>
      </c>
      <c r="X184" s="108" t="s">
        <v>1367</v>
      </c>
      <c r="Y184" s="108" t="s">
        <v>1078</v>
      </c>
      <c r="Z184" s="287">
        <v>42674</v>
      </c>
      <c r="AA184" s="107">
        <f t="shared" ca="1" si="8"/>
        <v>47057</v>
      </c>
      <c r="AB184" s="108" t="s">
        <v>1670</v>
      </c>
      <c r="AC184" s="108" t="s">
        <v>1669</v>
      </c>
      <c r="AD184" s="108">
        <v>2010</v>
      </c>
      <c r="AE184" s="110">
        <v>1553</v>
      </c>
      <c r="AF184" s="110">
        <v>716.1</v>
      </c>
      <c r="AG184" s="108" t="s">
        <v>1666</v>
      </c>
      <c r="AH184" s="110"/>
      <c r="AI184" s="109" t="s">
        <v>991</v>
      </c>
      <c r="AJ184" s="109"/>
      <c r="AK184" s="80">
        <v>47057</v>
      </c>
      <c r="AL184" s="78">
        <v>2028</v>
      </c>
      <c r="AM184" s="78">
        <v>2029</v>
      </c>
      <c r="AN184" s="78">
        <v>2040</v>
      </c>
      <c r="AO184" s="251">
        <f ca="1">IF(J184=0,0,J184*AV184/100/IF(OR($P$7="",ISNUMBER($P$7)=FALSE),1,((1+$P$7/100)^(IF(OR($P$11="",ISNUMBER($P$11)=FALSE),AL184,IF(YEAR(NOW())+$P$11&lt;AL184,YEAR(NOW())+$P$11,AL184))-YEAR(NOW()))))*IF(OR($P$9="",ISNUMBER($P$9)=FALSE),1,((1+$P$9/100)^(IF(OR($P$11="",ISNUMBER($P$11)=FALSE),AL184,IF(YEAR(NOW())+$P$11&lt;AL184,YEAR(NOW())+$P$11,AL184))-YEAR(NOW())))))</f>
        <v>92000</v>
      </c>
      <c r="AP184" s="251">
        <f ca="1">IF(K184=0,0,K184*AV184/100/IF(OR($P$7="",ISNUMBER($P$7)=FALSE),1,((1+$P$7/100)^(IF(OR($P$11="",ISNUMBER($P$11)=FALSE),AM184,IF(YEAR(NOW())+$P$11+1&lt;AM184,YEAR(NOW())+$P$11+1,AM184))-YEAR(NOW()))))*IF(OR($P$9="",ISNUMBER($P$9)=FALSE),1,((1+$P$9/100)^(IF(OR($P$11="",ISNUMBER($P$11)=FALSE),AM184,IF(YEAR(NOW())+$P$11+1&lt;AM184,YEAR(NOW())+$P$11+1,AM184))-YEAR(NOW())))))</f>
        <v>5500</v>
      </c>
      <c r="AQ184" s="251"/>
      <c r="AR184" s="251">
        <f ca="1">IF(M184="$0 (pad)",0,IF(M184=0,0,M184*AV184/100/IF(OR($P$7="",ISNUMBER($P$7)=FALSE),1,((1+$P$7/100)^(IF(OR($P$11="",ISNUMBER($P$11)=FALSE),AN184,IF(YEAR(NOW())+$P$11+10&lt;AN184,YEAR(NOW())+$P$11+10,AN184))-YEAR(NOW()))))*IF(OR($P$9="",ISNUMBER($P$9)=FALSE),1,((1+$P$9/100)^(IF(OR($P$11="",ISNUMBER($P$11)=FALSE),AN184,IF(YEAR(NOW())+$P$11+10&lt;AN184,YEAR(NOW())+$P$11+10,AN184))-YEAR(NOW()))))))</f>
        <v>0</v>
      </c>
      <c r="AS184" s="251">
        <f ca="1">IF(N184="$0 (pad)",0,IF(N184=0,0,N184*AV184/100/IF(OR($P$7="",ISNUMBER($P$7)=FALSE),1,((1+$P$7/100)^(IF(OR($P$11="",ISNUMBER($P$11)=FALSE),AN184,IF(YEAR(NOW())+$P$11+10&lt;AN184,YEAR(NOW())+$P$11+10,AN184))-YEAR(NOW()))))*IF(OR($P$9="",ISNUMBER($P$9)=FALSE),1,((1+$P$9/100)^(IF(OR($P$11="",ISNUMBER($P$11)=FALSE),AN184,IF(YEAR(NOW())+$P$11+10&lt;AN184,YEAR(NOW())+$P$11+10,AN184))-YEAR(NOW()))))))</f>
        <v>0</v>
      </c>
      <c r="AT184" s="251">
        <f ca="1">IF(Q184=0,0,Q184*AV184/100/IF(OR($P$7="",ISNUMBER($P$7)=FALSE),1,((1+$P$7/100)^(IF(OR($P$11="",ISNUMBER($P$11)=FALSE),AL184,IF(YEAR(NOW())+$P$11&lt;AL184,YEAR(NOW())+$P$11,AL184))-YEAR(NOW()))))*IF(OR($P$9="",ISNUMBER($P$9)=FALSE),1,((1+$P$9/100)^(IF(OR($P$11="",ISNUMBER($P$11)=FALSE),AL184,IF(YEAR(NOW())+$P$11&lt;AL184,YEAR(NOW())+$P$11,AL184))-YEAR(NOW())))))</f>
        <v>43314</v>
      </c>
      <c r="AU184" s="251">
        <f ca="1">IF(R184=0,0,R184*AV184/100/IF(OR($P$7="",ISNUMBER($P$7)=FALSE),1,((1+$P$7/100)^(IF(OR($P$11="",ISNUMBER($P$11)=FALSE),IF(AN184="",YEAR(NOW())+5,AN184),IF(YEAR(NOW())+$P$11+10&lt;IF(AN184="",YEAR(NOW())+5,AN184),YEAR(NOW())+$P$11+10,IF(AN184="",YEAR(NOW())+5,AN184)))-YEAR(NOW()))))*IF(OR($P$9="",ISNUMBER($P$9)=FALSE),1,((1+$P$9/100)^(IF(OR($P$11="",ISNUMBER($P$11)=FALSE),IF(AN184="",YEAR(NOW())+5,AN184),IF(YEAR(NOW())+$P$11+10&lt;IF(AN184="",YEAR(NOW())+5,AN184),YEAR(NOW())+$P$11+10,IF(AN184="",YEAR(NOW())+5,AN184)))-YEAR(NOW())))))</f>
        <v>23875</v>
      </c>
      <c r="AV184" s="78">
        <v>100</v>
      </c>
    </row>
    <row r="185" spans="1:48" x14ac:dyDescent="0.15">
      <c r="A185" s="112">
        <v>166</v>
      </c>
      <c r="B185" s="112" t="s">
        <v>1660</v>
      </c>
      <c r="C185" s="113" t="s">
        <v>1361</v>
      </c>
      <c r="D185" s="112" t="s">
        <v>324</v>
      </c>
      <c r="E185" s="119">
        <v>433079</v>
      </c>
      <c r="F185" s="112" t="s">
        <v>966</v>
      </c>
      <c r="G185" s="112" t="s">
        <v>1661</v>
      </c>
      <c r="H185" s="112" t="s">
        <v>1661</v>
      </c>
      <c r="I185" s="116">
        <v>1</v>
      </c>
      <c r="J185" s="288">
        <v>25000</v>
      </c>
      <c r="K185" s="288">
        <v>5500</v>
      </c>
      <c r="L185" s="288"/>
      <c r="M185" s="288" t="s">
        <v>989</v>
      </c>
      <c r="N185" s="288" t="s">
        <v>989</v>
      </c>
      <c r="O185" s="288">
        <v>30500</v>
      </c>
      <c r="P185" s="288">
        <f t="shared" ca="1" si="6"/>
        <v>30500</v>
      </c>
      <c r="Q185" s="289">
        <v>30665</v>
      </c>
      <c r="R185" s="289">
        <v>2387.5</v>
      </c>
      <c r="S185" s="289">
        <v>33052.5</v>
      </c>
      <c r="T185" s="290">
        <f t="shared" ca="1" si="7"/>
        <v>33052.5</v>
      </c>
      <c r="U185" s="109"/>
      <c r="V185" s="109" t="s">
        <v>1366</v>
      </c>
      <c r="W185" s="109" t="s">
        <v>1369</v>
      </c>
      <c r="X185" s="108" t="s">
        <v>1367</v>
      </c>
      <c r="Y185" s="108" t="s">
        <v>1078</v>
      </c>
      <c r="Z185" s="287">
        <v>44651</v>
      </c>
      <c r="AA185" s="107">
        <f t="shared" ca="1" si="8"/>
        <v>45838</v>
      </c>
      <c r="AB185" s="108" t="s">
        <v>1670</v>
      </c>
      <c r="AC185" s="108" t="s">
        <v>1669</v>
      </c>
      <c r="AD185" s="108">
        <v>2011</v>
      </c>
      <c r="AE185" s="110">
        <v>1593</v>
      </c>
      <c r="AF185" s="110">
        <v>717.52</v>
      </c>
      <c r="AG185" s="108" t="s">
        <v>1667</v>
      </c>
      <c r="AH185" s="110"/>
      <c r="AI185" s="109" t="s">
        <v>991</v>
      </c>
      <c r="AJ185" s="109"/>
      <c r="AK185" s="80">
        <v>45838</v>
      </c>
      <c r="AL185" s="78">
        <v>2025</v>
      </c>
      <c r="AM185" s="78">
        <v>2026</v>
      </c>
      <c r="AN185" s="78">
        <v>2040</v>
      </c>
      <c r="AO185" s="251">
        <f ca="1">IF(J185=0,0,J185*AV185/100/IF(OR($P$7="",ISNUMBER($P$7)=FALSE),1,((1+$P$7/100)^(IF(OR($P$11="",ISNUMBER($P$11)=FALSE),AL185,IF(YEAR(NOW())+$P$11&lt;AL185,YEAR(NOW())+$P$11,AL185))-YEAR(NOW()))))*IF(OR($P$9="",ISNUMBER($P$9)=FALSE),1,((1+$P$9/100)^(IF(OR($P$11="",ISNUMBER($P$11)=FALSE),AL185,IF(YEAR(NOW())+$P$11&lt;AL185,YEAR(NOW())+$P$11,AL185))-YEAR(NOW())))))</f>
        <v>25000</v>
      </c>
      <c r="AP185" s="251">
        <f ca="1">IF(K185=0,0,K185*AV185/100/IF(OR($P$7="",ISNUMBER($P$7)=FALSE),1,((1+$P$7/100)^(IF(OR($P$11="",ISNUMBER($P$11)=FALSE),AM185,IF(YEAR(NOW())+$P$11+1&lt;AM185,YEAR(NOW())+$P$11+1,AM185))-YEAR(NOW()))))*IF(OR($P$9="",ISNUMBER($P$9)=FALSE),1,((1+$P$9/100)^(IF(OR($P$11="",ISNUMBER($P$11)=FALSE),AM185,IF(YEAR(NOW())+$P$11+1&lt;AM185,YEAR(NOW())+$P$11+1,AM185))-YEAR(NOW())))))</f>
        <v>5500</v>
      </c>
      <c r="AQ185" s="251"/>
      <c r="AR185" s="251">
        <f ca="1">IF(M185="$0 (pad)",0,IF(M185=0,0,M185*AV185/100/IF(OR($P$7="",ISNUMBER($P$7)=FALSE),1,((1+$P$7/100)^(IF(OR($P$11="",ISNUMBER($P$11)=FALSE),AN185,IF(YEAR(NOW())+$P$11+10&lt;AN185,YEAR(NOW())+$P$11+10,AN185))-YEAR(NOW()))))*IF(OR($P$9="",ISNUMBER($P$9)=FALSE),1,((1+$P$9/100)^(IF(OR($P$11="",ISNUMBER($P$11)=FALSE),AN185,IF(YEAR(NOW())+$P$11+10&lt;AN185,YEAR(NOW())+$P$11+10,AN185))-YEAR(NOW()))))))</f>
        <v>0</v>
      </c>
      <c r="AS185" s="251">
        <f ca="1">IF(N185="$0 (pad)",0,IF(N185=0,0,N185*AV185/100/IF(OR($P$7="",ISNUMBER($P$7)=FALSE),1,((1+$P$7/100)^(IF(OR($P$11="",ISNUMBER($P$11)=FALSE),AN185,IF(YEAR(NOW())+$P$11+10&lt;AN185,YEAR(NOW())+$P$11+10,AN185))-YEAR(NOW()))))*IF(OR($P$9="",ISNUMBER($P$9)=FALSE),1,((1+$P$9/100)^(IF(OR($P$11="",ISNUMBER($P$11)=FALSE),AN185,IF(YEAR(NOW())+$P$11+10&lt;AN185,YEAR(NOW())+$P$11+10,AN185))-YEAR(NOW()))))))</f>
        <v>0</v>
      </c>
      <c r="AT185" s="251">
        <f ca="1">IF(Q185=0,0,Q185*AV185/100/IF(OR($P$7="",ISNUMBER($P$7)=FALSE),1,((1+$P$7/100)^(IF(OR($P$11="",ISNUMBER($P$11)=FALSE),AL185,IF(YEAR(NOW())+$P$11&lt;AL185,YEAR(NOW())+$P$11,AL185))-YEAR(NOW()))))*IF(OR($P$9="",ISNUMBER($P$9)=FALSE),1,((1+$P$9/100)^(IF(OR($P$11="",ISNUMBER($P$11)=FALSE),AL185,IF(YEAR(NOW())+$P$11&lt;AL185,YEAR(NOW())+$P$11,AL185))-YEAR(NOW())))))</f>
        <v>30665</v>
      </c>
      <c r="AU185" s="251">
        <f ca="1">IF(R185=0,0,R185*AV185/100/IF(OR($P$7="",ISNUMBER($P$7)=FALSE),1,((1+$P$7/100)^(IF(OR($P$11="",ISNUMBER($P$11)=FALSE),IF(AN185="",YEAR(NOW())+5,AN185),IF(YEAR(NOW())+$P$11+10&lt;IF(AN185="",YEAR(NOW())+5,AN185),YEAR(NOW())+$P$11+10,IF(AN185="",YEAR(NOW())+5,AN185)))-YEAR(NOW()))))*IF(OR($P$9="",ISNUMBER($P$9)=FALSE),1,((1+$P$9/100)^(IF(OR($P$11="",ISNUMBER($P$11)=FALSE),IF(AN185="",YEAR(NOW())+5,AN185),IF(YEAR(NOW())+$P$11+10&lt;IF(AN185="",YEAR(NOW())+5,AN185),YEAR(NOW())+$P$11+10,IF(AN185="",YEAR(NOW())+5,AN185)))-YEAR(NOW())))))</f>
        <v>2387.5</v>
      </c>
      <c r="AV185" s="78">
        <v>100</v>
      </c>
    </row>
    <row r="186" spans="1:48" x14ac:dyDescent="0.15">
      <c r="A186" s="112">
        <v>167</v>
      </c>
      <c r="B186" s="112" t="s">
        <v>1660</v>
      </c>
      <c r="C186" s="113" t="s">
        <v>1361</v>
      </c>
      <c r="D186" s="112" t="s">
        <v>325</v>
      </c>
      <c r="E186" s="119">
        <v>433136</v>
      </c>
      <c r="F186" s="112" t="s">
        <v>966</v>
      </c>
      <c r="G186" s="112" t="s">
        <v>1661</v>
      </c>
      <c r="H186" s="112" t="s">
        <v>1661</v>
      </c>
      <c r="I186" s="116">
        <v>1</v>
      </c>
      <c r="J186" s="288">
        <v>25000</v>
      </c>
      <c r="K186" s="288">
        <v>5500</v>
      </c>
      <c r="L186" s="288"/>
      <c r="M186" s="288" t="s">
        <v>989</v>
      </c>
      <c r="N186" s="288" t="s">
        <v>989</v>
      </c>
      <c r="O186" s="288">
        <v>30500</v>
      </c>
      <c r="P186" s="288">
        <f t="shared" ca="1" si="6"/>
        <v>30500</v>
      </c>
      <c r="Q186" s="289">
        <v>30665</v>
      </c>
      <c r="R186" s="289">
        <v>2387.5</v>
      </c>
      <c r="S186" s="289">
        <v>33052.5</v>
      </c>
      <c r="T186" s="290">
        <f t="shared" ca="1" si="7"/>
        <v>33052.5</v>
      </c>
      <c r="U186" s="109"/>
      <c r="V186" s="109" t="s">
        <v>1366</v>
      </c>
      <c r="W186" s="109" t="s">
        <v>1369</v>
      </c>
      <c r="X186" s="108" t="s">
        <v>1367</v>
      </c>
      <c r="Y186" s="108" t="s">
        <v>1078</v>
      </c>
      <c r="Z186" s="287">
        <v>44592</v>
      </c>
      <c r="AA186" s="107">
        <f t="shared" ca="1" si="8"/>
        <v>45838</v>
      </c>
      <c r="AB186" s="108" t="s">
        <v>1670</v>
      </c>
      <c r="AC186" s="108" t="s">
        <v>1669</v>
      </c>
      <c r="AD186" s="108">
        <v>2011</v>
      </c>
      <c r="AE186" s="110">
        <v>1632</v>
      </c>
      <c r="AF186" s="110">
        <v>718.05</v>
      </c>
      <c r="AG186" s="108" t="s">
        <v>1667</v>
      </c>
      <c r="AH186" s="110"/>
      <c r="AI186" s="109" t="s">
        <v>991</v>
      </c>
      <c r="AJ186" s="109"/>
      <c r="AK186" s="80">
        <v>45838</v>
      </c>
      <c r="AL186" s="78">
        <v>2025</v>
      </c>
      <c r="AM186" s="78">
        <v>2026</v>
      </c>
      <c r="AN186" s="78">
        <v>2040</v>
      </c>
      <c r="AO186" s="251">
        <f ca="1">IF(J186=0,0,J186*AV186/100/IF(OR($P$7="",ISNUMBER($P$7)=FALSE),1,((1+$P$7/100)^(IF(OR($P$11="",ISNUMBER($P$11)=FALSE),AL186,IF(YEAR(NOW())+$P$11&lt;AL186,YEAR(NOW())+$P$11,AL186))-YEAR(NOW()))))*IF(OR($P$9="",ISNUMBER($P$9)=FALSE),1,((1+$P$9/100)^(IF(OR($P$11="",ISNUMBER($P$11)=FALSE),AL186,IF(YEAR(NOW())+$P$11&lt;AL186,YEAR(NOW())+$P$11,AL186))-YEAR(NOW())))))</f>
        <v>25000</v>
      </c>
      <c r="AP186" s="251">
        <f ca="1">IF(K186=0,0,K186*AV186/100/IF(OR($P$7="",ISNUMBER($P$7)=FALSE),1,((1+$P$7/100)^(IF(OR($P$11="",ISNUMBER($P$11)=FALSE),AM186,IF(YEAR(NOW())+$P$11+1&lt;AM186,YEAR(NOW())+$P$11+1,AM186))-YEAR(NOW()))))*IF(OR($P$9="",ISNUMBER($P$9)=FALSE),1,((1+$P$9/100)^(IF(OR($P$11="",ISNUMBER($P$11)=FALSE),AM186,IF(YEAR(NOW())+$P$11+1&lt;AM186,YEAR(NOW())+$P$11+1,AM186))-YEAR(NOW())))))</f>
        <v>5500</v>
      </c>
      <c r="AQ186" s="251"/>
      <c r="AR186" s="251">
        <f ca="1">IF(M186="$0 (pad)",0,IF(M186=0,0,M186*AV186/100/IF(OR($P$7="",ISNUMBER($P$7)=FALSE),1,((1+$P$7/100)^(IF(OR($P$11="",ISNUMBER($P$11)=FALSE),AN186,IF(YEAR(NOW())+$P$11+10&lt;AN186,YEAR(NOW())+$P$11+10,AN186))-YEAR(NOW()))))*IF(OR($P$9="",ISNUMBER($P$9)=FALSE),1,((1+$P$9/100)^(IF(OR($P$11="",ISNUMBER($P$11)=FALSE),AN186,IF(YEAR(NOW())+$P$11+10&lt;AN186,YEAR(NOW())+$P$11+10,AN186))-YEAR(NOW()))))))</f>
        <v>0</v>
      </c>
      <c r="AS186" s="251">
        <f ca="1">IF(N186="$0 (pad)",0,IF(N186=0,0,N186*AV186/100/IF(OR($P$7="",ISNUMBER($P$7)=FALSE),1,((1+$P$7/100)^(IF(OR($P$11="",ISNUMBER($P$11)=FALSE),AN186,IF(YEAR(NOW())+$P$11+10&lt;AN186,YEAR(NOW())+$P$11+10,AN186))-YEAR(NOW()))))*IF(OR($P$9="",ISNUMBER($P$9)=FALSE),1,((1+$P$9/100)^(IF(OR($P$11="",ISNUMBER($P$11)=FALSE),AN186,IF(YEAR(NOW())+$P$11+10&lt;AN186,YEAR(NOW())+$P$11+10,AN186))-YEAR(NOW()))))))</f>
        <v>0</v>
      </c>
      <c r="AT186" s="251">
        <f ca="1">IF(Q186=0,0,Q186*AV186/100/IF(OR($P$7="",ISNUMBER($P$7)=FALSE),1,((1+$P$7/100)^(IF(OR($P$11="",ISNUMBER($P$11)=FALSE),AL186,IF(YEAR(NOW())+$P$11&lt;AL186,YEAR(NOW())+$P$11,AL186))-YEAR(NOW()))))*IF(OR($P$9="",ISNUMBER($P$9)=FALSE),1,((1+$P$9/100)^(IF(OR($P$11="",ISNUMBER($P$11)=FALSE),AL186,IF(YEAR(NOW())+$P$11&lt;AL186,YEAR(NOW())+$P$11,AL186))-YEAR(NOW())))))</f>
        <v>30665</v>
      </c>
      <c r="AU186" s="251">
        <f ca="1">IF(R186=0,0,R186*AV186/100/IF(OR($P$7="",ISNUMBER($P$7)=FALSE),1,((1+$P$7/100)^(IF(OR($P$11="",ISNUMBER($P$11)=FALSE),IF(AN186="",YEAR(NOW())+5,AN186),IF(YEAR(NOW())+$P$11+10&lt;IF(AN186="",YEAR(NOW())+5,AN186),YEAR(NOW())+$P$11+10,IF(AN186="",YEAR(NOW())+5,AN186)))-YEAR(NOW()))))*IF(OR($P$9="",ISNUMBER($P$9)=FALSE),1,((1+$P$9/100)^(IF(OR($P$11="",ISNUMBER($P$11)=FALSE),IF(AN186="",YEAR(NOW())+5,AN186),IF(YEAR(NOW())+$P$11+10&lt;IF(AN186="",YEAR(NOW())+5,AN186),YEAR(NOW())+$P$11+10,IF(AN186="",YEAR(NOW())+5,AN186)))-YEAR(NOW())))))</f>
        <v>2387.5</v>
      </c>
      <c r="AV186" s="78">
        <v>100</v>
      </c>
    </row>
    <row r="187" spans="1:48" x14ac:dyDescent="0.15">
      <c r="A187" s="112">
        <v>168</v>
      </c>
      <c r="B187" s="112" t="s">
        <v>1660</v>
      </c>
      <c r="C187" s="113" t="s">
        <v>1361</v>
      </c>
      <c r="D187" s="112" t="s">
        <v>326</v>
      </c>
      <c r="E187" s="119">
        <v>433072</v>
      </c>
      <c r="F187" s="112" t="s">
        <v>966</v>
      </c>
      <c r="G187" s="112" t="s">
        <v>1661</v>
      </c>
      <c r="H187" s="112" t="s">
        <v>1661</v>
      </c>
      <c r="I187" s="116">
        <v>1</v>
      </c>
      <c r="J187" s="288">
        <v>36400</v>
      </c>
      <c r="K187" s="288">
        <v>5500</v>
      </c>
      <c r="L187" s="288"/>
      <c r="M187" s="288" t="s">
        <v>989</v>
      </c>
      <c r="N187" s="288" t="s">
        <v>989</v>
      </c>
      <c r="O187" s="288">
        <v>41900</v>
      </c>
      <c r="P187" s="288">
        <f t="shared" ca="1" si="6"/>
        <v>41900</v>
      </c>
      <c r="Q187" s="289">
        <v>43314</v>
      </c>
      <c r="R187" s="289">
        <v>2387.5</v>
      </c>
      <c r="S187" s="289">
        <v>45701.5</v>
      </c>
      <c r="T187" s="290">
        <f t="shared" ca="1" si="7"/>
        <v>45701.5</v>
      </c>
      <c r="U187" s="109"/>
      <c r="V187" s="109" t="s">
        <v>1366</v>
      </c>
      <c r="W187" s="109" t="s">
        <v>1369</v>
      </c>
      <c r="X187" s="108" t="s">
        <v>1367</v>
      </c>
      <c r="Y187" s="108" t="s">
        <v>1078</v>
      </c>
      <c r="Z187" s="287">
        <v>42794</v>
      </c>
      <c r="AA187" s="107">
        <f t="shared" ca="1" si="8"/>
        <v>47177</v>
      </c>
      <c r="AB187" s="108" t="s">
        <v>1670</v>
      </c>
      <c r="AC187" s="108" t="s">
        <v>1669</v>
      </c>
      <c r="AD187" s="108">
        <v>2011</v>
      </c>
      <c r="AE187" s="110">
        <v>1718</v>
      </c>
      <c r="AF187" s="110">
        <v>717.7</v>
      </c>
      <c r="AG187" s="108" t="s">
        <v>1666</v>
      </c>
      <c r="AH187" s="110"/>
      <c r="AI187" s="109" t="s">
        <v>991</v>
      </c>
      <c r="AJ187" s="109"/>
      <c r="AK187" s="80">
        <v>47177</v>
      </c>
      <c r="AL187" s="78">
        <v>2029</v>
      </c>
      <c r="AM187" s="78">
        <v>2030</v>
      </c>
      <c r="AN187" s="78">
        <v>2040</v>
      </c>
      <c r="AO187" s="251">
        <f ca="1">IF(J187=0,0,J187*AV187/100/IF(OR($P$7="",ISNUMBER($P$7)=FALSE),1,((1+$P$7/100)^(IF(OR($P$11="",ISNUMBER($P$11)=FALSE),AL187,IF(YEAR(NOW())+$P$11&lt;AL187,YEAR(NOW())+$P$11,AL187))-YEAR(NOW()))))*IF(OR($P$9="",ISNUMBER($P$9)=FALSE),1,((1+$P$9/100)^(IF(OR($P$11="",ISNUMBER($P$11)=FALSE),AL187,IF(YEAR(NOW())+$P$11&lt;AL187,YEAR(NOW())+$P$11,AL187))-YEAR(NOW())))))</f>
        <v>36400</v>
      </c>
      <c r="AP187" s="251">
        <f ca="1">IF(K187=0,0,K187*AV187/100/IF(OR($P$7="",ISNUMBER($P$7)=FALSE),1,((1+$P$7/100)^(IF(OR($P$11="",ISNUMBER($P$11)=FALSE),AM187,IF(YEAR(NOW())+$P$11+1&lt;AM187,YEAR(NOW())+$P$11+1,AM187))-YEAR(NOW()))))*IF(OR($P$9="",ISNUMBER($P$9)=FALSE),1,((1+$P$9/100)^(IF(OR($P$11="",ISNUMBER($P$11)=FALSE),AM187,IF(YEAR(NOW())+$P$11+1&lt;AM187,YEAR(NOW())+$P$11+1,AM187))-YEAR(NOW())))))</f>
        <v>5500</v>
      </c>
      <c r="AQ187" s="251"/>
      <c r="AR187" s="251">
        <f ca="1">IF(M187="$0 (pad)",0,IF(M187=0,0,M187*AV187/100/IF(OR($P$7="",ISNUMBER($P$7)=FALSE),1,((1+$P$7/100)^(IF(OR($P$11="",ISNUMBER($P$11)=FALSE),AN187,IF(YEAR(NOW())+$P$11+10&lt;AN187,YEAR(NOW())+$P$11+10,AN187))-YEAR(NOW()))))*IF(OR($P$9="",ISNUMBER($P$9)=FALSE),1,((1+$P$9/100)^(IF(OR($P$11="",ISNUMBER($P$11)=FALSE),AN187,IF(YEAR(NOW())+$P$11+10&lt;AN187,YEAR(NOW())+$P$11+10,AN187))-YEAR(NOW()))))))</f>
        <v>0</v>
      </c>
      <c r="AS187" s="251">
        <f ca="1">IF(N187="$0 (pad)",0,IF(N187=0,0,N187*AV187/100/IF(OR($P$7="",ISNUMBER($P$7)=FALSE),1,((1+$P$7/100)^(IF(OR($P$11="",ISNUMBER($P$11)=FALSE),AN187,IF(YEAR(NOW())+$P$11+10&lt;AN187,YEAR(NOW())+$P$11+10,AN187))-YEAR(NOW()))))*IF(OR($P$9="",ISNUMBER($P$9)=FALSE),1,((1+$P$9/100)^(IF(OR($P$11="",ISNUMBER($P$11)=FALSE),AN187,IF(YEAR(NOW())+$P$11+10&lt;AN187,YEAR(NOW())+$P$11+10,AN187))-YEAR(NOW()))))))</f>
        <v>0</v>
      </c>
      <c r="AT187" s="251">
        <f ca="1">IF(Q187=0,0,Q187*AV187/100/IF(OR($P$7="",ISNUMBER($P$7)=FALSE),1,((1+$P$7/100)^(IF(OR($P$11="",ISNUMBER($P$11)=FALSE),AL187,IF(YEAR(NOW())+$P$11&lt;AL187,YEAR(NOW())+$P$11,AL187))-YEAR(NOW()))))*IF(OR($P$9="",ISNUMBER($P$9)=FALSE),1,((1+$P$9/100)^(IF(OR($P$11="",ISNUMBER($P$11)=FALSE),AL187,IF(YEAR(NOW())+$P$11&lt;AL187,YEAR(NOW())+$P$11,AL187))-YEAR(NOW())))))</f>
        <v>43314</v>
      </c>
      <c r="AU187" s="251">
        <f ca="1">IF(R187=0,0,R187*AV187/100/IF(OR($P$7="",ISNUMBER($P$7)=FALSE),1,((1+$P$7/100)^(IF(OR($P$11="",ISNUMBER($P$11)=FALSE),IF(AN187="",YEAR(NOW())+5,AN187),IF(YEAR(NOW())+$P$11+10&lt;IF(AN187="",YEAR(NOW())+5,AN187),YEAR(NOW())+$P$11+10,IF(AN187="",YEAR(NOW())+5,AN187)))-YEAR(NOW()))))*IF(OR($P$9="",ISNUMBER($P$9)=FALSE),1,((1+$P$9/100)^(IF(OR($P$11="",ISNUMBER($P$11)=FALSE),IF(AN187="",YEAR(NOW())+5,AN187),IF(YEAR(NOW())+$P$11+10&lt;IF(AN187="",YEAR(NOW())+5,AN187),YEAR(NOW())+$P$11+10,IF(AN187="",YEAR(NOW())+5,AN187)))-YEAR(NOW())))))</f>
        <v>2387.5</v>
      </c>
      <c r="AV187" s="78">
        <v>100</v>
      </c>
    </row>
    <row r="188" spans="1:48" x14ac:dyDescent="0.15">
      <c r="A188" s="112">
        <v>169</v>
      </c>
      <c r="B188" s="112" t="s">
        <v>1660</v>
      </c>
      <c r="C188" s="113" t="s">
        <v>1361</v>
      </c>
      <c r="D188" s="112" t="s">
        <v>327</v>
      </c>
      <c r="E188" s="119">
        <v>447868</v>
      </c>
      <c r="F188" s="112" t="s">
        <v>966</v>
      </c>
      <c r="G188" s="112" t="s">
        <v>1662</v>
      </c>
      <c r="H188" s="112" t="s">
        <v>1662</v>
      </c>
      <c r="I188" s="116">
        <v>1</v>
      </c>
      <c r="J188" s="288">
        <v>37900</v>
      </c>
      <c r="K188" s="288">
        <v>5500</v>
      </c>
      <c r="L188" s="288"/>
      <c r="M188" s="288" t="s">
        <v>989</v>
      </c>
      <c r="N188" s="288" t="s">
        <v>989</v>
      </c>
      <c r="O188" s="288">
        <v>43400</v>
      </c>
      <c r="P188" s="288">
        <f t="shared" ca="1" si="6"/>
        <v>43400</v>
      </c>
      <c r="Q188" s="289">
        <v>43314</v>
      </c>
      <c r="R188" s="289">
        <v>2387.5</v>
      </c>
      <c r="S188" s="289">
        <v>45701.5</v>
      </c>
      <c r="T188" s="290">
        <f t="shared" ca="1" si="7"/>
        <v>45701.5</v>
      </c>
      <c r="U188" s="109"/>
      <c r="V188" s="109" t="s">
        <v>1366</v>
      </c>
      <c r="W188" s="109" t="s">
        <v>1369</v>
      </c>
      <c r="X188" s="108" t="s">
        <v>1367</v>
      </c>
      <c r="Y188" s="108" t="s">
        <v>1082</v>
      </c>
      <c r="Z188" s="287">
        <v>46733</v>
      </c>
      <c r="AA188" s="107">
        <f t="shared" ca="1" si="8"/>
        <v>51116</v>
      </c>
      <c r="AB188" s="108" t="s">
        <v>1670</v>
      </c>
      <c r="AC188" s="108" t="s">
        <v>1669</v>
      </c>
      <c r="AD188" s="108">
        <v>2012</v>
      </c>
      <c r="AE188" s="110">
        <v>1599</v>
      </c>
      <c r="AF188" s="110">
        <v>711.97</v>
      </c>
      <c r="AG188" s="108" t="s">
        <v>1666</v>
      </c>
      <c r="AH188" s="110">
        <v>1.4</v>
      </c>
      <c r="AI188" s="109" t="s">
        <v>991</v>
      </c>
      <c r="AJ188" s="109"/>
      <c r="AK188" s="80">
        <v>51116</v>
      </c>
      <c r="AL188" s="78">
        <v>2039</v>
      </c>
      <c r="AM188" s="78">
        <v>2040</v>
      </c>
      <c r="AN188" s="78">
        <v>2050</v>
      </c>
      <c r="AO188" s="251">
        <f ca="1">IF(J188=0,0,J188*AV188/100/IF(OR($P$7="",ISNUMBER($P$7)=FALSE),1,((1+$P$7/100)^(IF(OR($P$11="",ISNUMBER($P$11)=FALSE),AL188,IF(YEAR(NOW())+$P$11&lt;AL188,YEAR(NOW())+$P$11,AL188))-YEAR(NOW()))))*IF(OR($P$9="",ISNUMBER($P$9)=FALSE),1,((1+$P$9/100)^(IF(OR($P$11="",ISNUMBER($P$11)=FALSE),AL188,IF(YEAR(NOW())+$P$11&lt;AL188,YEAR(NOW())+$P$11,AL188))-YEAR(NOW())))))</f>
        <v>37900</v>
      </c>
      <c r="AP188" s="251">
        <f ca="1">IF(K188=0,0,K188*AV188/100/IF(OR($P$7="",ISNUMBER($P$7)=FALSE),1,((1+$P$7/100)^(IF(OR($P$11="",ISNUMBER($P$11)=FALSE),AM188,IF(YEAR(NOW())+$P$11+1&lt;AM188,YEAR(NOW())+$P$11+1,AM188))-YEAR(NOW()))))*IF(OR($P$9="",ISNUMBER($P$9)=FALSE),1,((1+$P$9/100)^(IF(OR($P$11="",ISNUMBER($P$11)=FALSE),AM188,IF(YEAR(NOW())+$P$11+1&lt;AM188,YEAR(NOW())+$P$11+1,AM188))-YEAR(NOW())))))</f>
        <v>5500</v>
      </c>
      <c r="AQ188" s="251"/>
      <c r="AR188" s="251">
        <f ca="1">IF(M188="$0 (pad)",0,IF(M188=0,0,M188*AV188/100/IF(OR($P$7="",ISNUMBER($P$7)=FALSE),1,((1+$P$7/100)^(IF(OR($P$11="",ISNUMBER($P$11)=FALSE),AN188,IF(YEAR(NOW())+$P$11+10&lt;AN188,YEAR(NOW())+$P$11+10,AN188))-YEAR(NOW()))))*IF(OR($P$9="",ISNUMBER($P$9)=FALSE),1,((1+$P$9/100)^(IF(OR($P$11="",ISNUMBER($P$11)=FALSE),AN188,IF(YEAR(NOW())+$P$11+10&lt;AN188,YEAR(NOW())+$P$11+10,AN188))-YEAR(NOW()))))))</f>
        <v>0</v>
      </c>
      <c r="AS188" s="251">
        <f ca="1">IF(N188="$0 (pad)",0,IF(N188=0,0,N188*AV188/100/IF(OR($P$7="",ISNUMBER($P$7)=FALSE),1,((1+$P$7/100)^(IF(OR($P$11="",ISNUMBER($P$11)=FALSE),AN188,IF(YEAR(NOW())+$P$11+10&lt;AN188,YEAR(NOW())+$P$11+10,AN188))-YEAR(NOW()))))*IF(OR($P$9="",ISNUMBER($P$9)=FALSE),1,((1+$P$9/100)^(IF(OR($P$11="",ISNUMBER($P$11)=FALSE),AN188,IF(YEAR(NOW())+$P$11+10&lt;AN188,YEAR(NOW())+$P$11+10,AN188))-YEAR(NOW()))))))</f>
        <v>0</v>
      </c>
      <c r="AT188" s="251">
        <f ca="1">IF(Q188=0,0,Q188*AV188/100/IF(OR($P$7="",ISNUMBER($P$7)=FALSE),1,((1+$P$7/100)^(IF(OR($P$11="",ISNUMBER($P$11)=FALSE),AL188,IF(YEAR(NOW())+$P$11&lt;AL188,YEAR(NOW())+$P$11,AL188))-YEAR(NOW()))))*IF(OR($P$9="",ISNUMBER($P$9)=FALSE),1,((1+$P$9/100)^(IF(OR($P$11="",ISNUMBER($P$11)=FALSE),AL188,IF(YEAR(NOW())+$P$11&lt;AL188,YEAR(NOW())+$P$11,AL188))-YEAR(NOW())))))</f>
        <v>43314</v>
      </c>
      <c r="AU188" s="251">
        <f ca="1">IF(R188=0,0,R188*AV188/100/IF(OR($P$7="",ISNUMBER($P$7)=FALSE),1,((1+$P$7/100)^(IF(OR($P$11="",ISNUMBER($P$11)=FALSE),IF(AN188="",YEAR(NOW())+5,AN188),IF(YEAR(NOW())+$P$11+10&lt;IF(AN188="",YEAR(NOW())+5,AN188),YEAR(NOW())+$P$11+10,IF(AN188="",YEAR(NOW())+5,AN188)))-YEAR(NOW()))))*IF(OR($P$9="",ISNUMBER($P$9)=FALSE),1,((1+$P$9/100)^(IF(OR($P$11="",ISNUMBER($P$11)=FALSE),IF(AN188="",YEAR(NOW())+5,AN188),IF(YEAR(NOW())+$P$11+10&lt;IF(AN188="",YEAR(NOW())+5,AN188),YEAR(NOW())+$P$11+10,IF(AN188="",YEAR(NOW())+5,AN188)))-YEAR(NOW())))))</f>
        <v>2387.5</v>
      </c>
      <c r="AV188" s="78">
        <v>100</v>
      </c>
    </row>
    <row r="189" spans="1:48" x14ac:dyDescent="0.15">
      <c r="A189" s="112">
        <v>170</v>
      </c>
      <c r="B189" s="112" t="s">
        <v>1660</v>
      </c>
      <c r="C189" s="113" t="s">
        <v>1361</v>
      </c>
      <c r="D189" s="112" t="s">
        <v>328</v>
      </c>
      <c r="E189" s="119">
        <v>375222</v>
      </c>
      <c r="F189" s="112" t="s">
        <v>966</v>
      </c>
      <c r="G189" s="112" t="s">
        <v>1391</v>
      </c>
      <c r="H189" s="112" t="s">
        <v>1391</v>
      </c>
      <c r="I189" s="116">
        <v>1</v>
      </c>
      <c r="J189" s="288">
        <v>0</v>
      </c>
      <c r="K189" s="288">
        <v>0</v>
      </c>
      <c r="L189" s="288"/>
      <c r="M189" s="288">
        <v>0</v>
      </c>
      <c r="N189" s="288">
        <v>30800</v>
      </c>
      <c r="O189" s="288">
        <v>30800</v>
      </c>
      <c r="P189" s="288">
        <f t="shared" ca="1" si="6"/>
        <v>30800</v>
      </c>
      <c r="Q189" s="289">
        <v>0</v>
      </c>
      <c r="R189" s="289">
        <v>23875</v>
      </c>
      <c r="S189" s="289">
        <v>23875</v>
      </c>
      <c r="T189" s="290">
        <f t="shared" ca="1" si="7"/>
        <v>23875</v>
      </c>
      <c r="U189" s="109"/>
      <c r="V189" s="109" t="s">
        <v>1366</v>
      </c>
      <c r="W189" s="109" t="s">
        <v>1369</v>
      </c>
      <c r="X189" s="108" t="s">
        <v>1367</v>
      </c>
      <c r="Y189" s="108" t="s">
        <v>1083</v>
      </c>
      <c r="Z189" s="287"/>
      <c r="AA189" s="107" t="str">
        <f t="shared" ca="1" si="8"/>
        <v>Complete</v>
      </c>
      <c r="AB189" s="108"/>
      <c r="AC189" s="108" t="s">
        <v>1669</v>
      </c>
      <c r="AD189" s="108">
        <v>2007</v>
      </c>
      <c r="AE189" s="110">
        <v>707</v>
      </c>
      <c r="AF189" s="110">
        <v>707</v>
      </c>
      <c r="AG189" s="108" t="s">
        <v>1664</v>
      </c>
      <c r="AH189" s="110"/>
      <c r="AI189" s="109" t="s">
        <v>991</v>
      </c>
      <c r="AJ189" s="109"/>
      <c r="AK189" s="78" t="s">
        <v>990</v>
      </c>
      <c r="AN189" s="78">
        <v>2027</v>
      </c>
      <c r="AO189" s="251">
        <f ca="1">IF(J189=0,0,J189*AV189/100/IF(OR($P$7="",ISNUMBER($P$7)=FALSE),1,((1+$P$7/100)^(IF(OR($P$11="",ISNUMBER($P$11)=FALSE),AL189,IF(YEAR(NOW())+$P$11&lt;AL189,YEAR(NOW())+$P$11,AL189))-YEAR(NOW()))))*IF(OR($P$9="",ISNUMBER($P$9)=FALSE),1,((1+$P$9/100)^(IF(OR($P$11="",ISNUMBER($P$11)=FALSE),AL189,IF(YEAR(NOW())+$P$11&lt;AL189,YEAR(NOW())+$P$11,AL189))-YEAR(NOW())))))</f>
        <v>0</v>
      </c>
      <c r="AP189" s="251">
        <f ca="1">IF(K189=0,0,K189*AV189/100/IF(OR($P$7="",ISNUMBER($P$7)=FALSE),1,((1+$P$7/100)^(IF(OR($P$11="",ISNUMBER($P$11)=FALSE),AM189,IF(YEAR(NOW())+$P$11+1&lt;AM189,YEAR(NOW())+$P$11+1,AM189))-YEAR(NOW()))))*IF(OR($P$9="",ISNUMBER($P$9)=FALSE),1,((1+$P$9/100)^(IF(OR($P$11="",ISNUMBER($P$11)=FALSE),AM189,IF(YEAR(NOW())+$P$11+1&lt;AM189,YEAR(NOW())+$P$11+1,AM189))-YEAR(NOW())))))</f>
        <v>0</v>
      </c>
      <c r="AQ189" s="251"/>
      <c r="AR189" s="251">
        <f ca="1">IF(M189="$0 (pad)",0,IF(M189=0,0,M189*AV189/100/IF(OR($P$7="",ISNUMBER($P$7)=FALSE),1,((1+$P$7/100)^(IF(OR($P$11="",ISNUMBER($P$11)=FALSE),AN189,IF(YEAR(NOW())+$P$11+10&lt;AN189,YEAR(NOW())+$P$11+10,AN189))-YEAR(NOW()))))*IF(OR($P$9="",ISNUMBER($P$9)=FALSE),1,((1+$P$9/100)^(IF(OR($P$11="",ISNUMBER($P$11)=FALSE),AN189,IF(YEAR(NOW())+$P$11+10&lt;AN189,YEAR(NOW())+$P$11+10,AN189))-YEAR(NOW()))))))</f>
        <v>0</v>
      </c>
      <c r="AS189" s="251">
        <f ca="1">IF(N189="$0 (pad)",0,IF(N189=0,0,N189*AV189/100/IF(OR($P$7="",ISNUMBER($P$7)=FALSE),1,((1+$P$7/100)^(IF(OR($P$11="",ISNUMBER($P$11)=FALSE),AN189,IF(YEAR(NOW())+$P$11+10&lt;AN189,YEAR(NOW())+$P$11+10,AN189))-YEAR(NOW()))))*IF(OR($P$9="",ISNUMBER($P$9)=FALSE),1,((1+$P$9/100)^(IF(OR($P$11="",ISNUMBER($P$11)=FALSE),AN189,IF(YEAR(NOW())+$P$11+10&lt;AN189,YEAR(NOW())+$P$11+10,AN189))-YEAR(NOW()))))))</f>
        <v>30800</v>
      </c>
      <c r="AT189" s="251">
        <f ca="1">IF(Q189=0,0,Q189*AV189/100/IF(OR($P$7="",ISNUMBER($P$7)=FALSE),1,((1+$P$7/100)^(IF(OR($P$11="",ISNUMBER($P$11)=FALSE),AL189,IF(YEAR(NOW())+$P$11&lt;AL189,YEAR(NOW())+$P$11,AL189))-YEAR(NOW()))))*IF(OR($P$9="",ISNUMBER($P$9)=FALSE),1,((1+$P$9/100)^(IF(OR($P$11="",ISNUMBER($P$11)=FALSE),AL189,IF(YEAR(NOW())+$P$11&lt;AL189,YEAR(NOW())+$P$11,AL189))-YEAR(NOW())))))</f>
        <v>0</v>
      </c>
      <c r="AU189" s="251">
        <f ca="1">IF(R189=0,0,R189*AV189/100/IF(OR($P$7="",ISNUMBER($P$7)=FALSE),1,((1+$P$7/100)^(IF(OR($P$11="",ISNUMBER($P$11)=FALSE),IF(AN189="",YEAR(NOW())+5,AN189),IF(YEAR(NOW())+$P$11+10&lt;IF(AN189="",YEAR(NOW())+5,AN189),YEAR(NOW())+$P$11+10,IF(AN189="",YEAR(NOW())+5,AN189)))-YEAR(NOW()))))*IF(OR($P$9="",ISNUMBER($P$9)=FALSE),1,((1+$P$9/100)^(IF(OR($P$11="",ISNUMBER($P$11)=FALSE),IF(AN189="",YEAR(NOW())+5,AN189),IF(YEAR(NOW())+$P$11+10&lt;IF(AN189="",YEAR(NOW())+5,AN189),YEAR(NOW())+$P$11+10,IF(AN189="",YEAR(NOW())+5,AN189)))-YEAR(NOW())))))</f>
        <v>23875</v>
      </c>
      <c r="AV189" s="78">
        <v>100</v>
      </c>
    </row>
    <row r="190" spans="1:48" x14ac:dyDescent="0.15">
      <c r="A190" s="112">
        <v>171</v>
      </c>
      <c r="B190" s="112" t="s">
        <v>1660</v>
      </c>
      <c r="C190" s="113" t="s">
        <v>1361</v>
      </c>
      <c r="D190" s="112" t="s">
        <v>329</v>
      </c>
      <c r="E190" s="119">
        <v>447869</v>
      </c>
      <c r="F190" s="112" t="s">
        <v>966</v>
      </c>
      <c r="G190" s="112" t="s">
        <v>1662</v>
      </c>
      <c r="H190" s="112" t="s">
        <v>1662</v>
      </c>
      <c r="I190" s="116">
        <v>1</v>
      </c>
      <c r="J190" s="288">
        <v>35200</v>
      </c>
      <c r="K190" s="288">
        <v>20500</v>
      </c>
      <c r="L190" s="288"/>
      <c r="M190" s="288">
        <v>0</v>
      </c>
      <c r="N190" s="288">
        <v>38200</v>
      </c>
      <c r="O190" s="288">
        <v>93900</v>
      </c>
      <c r="P190" s="288">
        <f t="shared" ca="1" si="6"/>
        <v>93900</v>
      </c>
      <c r="Q190" s="289">
        <v>43314</v>
      </c>
      <c r="R190" s="289">
        <v>2387.5</v>
      </c>
      <c r="S190" s="289">
        <v>45701.5</v>
      </c>
      <c r="T190" s="290">
        <f t="shared" ca="1" si="7"/>
        <v>45701.5</v>
      </c>
      <c r="U190" s="109"/>
      <c r="V190" s="109" t="s">
        <v>1366</v>
      </c>
      <c r="W190" s="109" t="s">
        <v>1369</v>
      </c>
      <c r="X190" s="108" t="s">
        <v>1367</v>
      </c>
      <c r="Y190" s="108" t="s">
        <v>1082</v>
      </c>
      <c r="Z190" s="287">
        <v>46911</v>
      </c>
      <c r="AA190" s="107">
        <f t="shared" ca="1" si="8"/>
        <v>51294</v>
      </c>
      <c r="AB190" s="108" t="s">
        <v>1670</v>
      </c>
      <c r="AC190" s="108" t="s">
        <v>1669</v>
      </c>
      <c r="AD190" s="108">
        <v>2012</v>
      </c>
      <c r="AE190" s="110">
        <v>1525</v>
      </c>
      <c r="AF190" s="110">
        <v>711.78</v>
      </c>
      <c r="AG190" s="108" t="s">
        <v>1666</v>
      </c>
      <c r="AH190" s="110">
        <v>0.75</v>
      </c>
      <c r="AI190" s="109" t="s">
        <v>991</v>
      </c>
      <c r="AJ190" s="109"/>
      <c r="AK190" s="80">
        <v>51294</v>
      </c>
      <c r="AL190" s="78">
        <v>2040</v>
      </c>
      <c r="AM190" s="78">
        <v>2041</v>
      </c>
      <c r="AN190" s="78">
        <v>2050</v>
      </c>
      <c r="AO190" s="251">
        <f ca="1">IF(J190=0,0,J190*AV190/100/IF(OR($P$7="",ISNUMBER($P$7)=FALSE),1,((1+$P$7/100)^(IF(OR($P$11="",ISNUMBER($P$11)=FALSE),AL190,IF(YEAR(NOW())+$P$11&lt;AL190,YEAR(NOW())+$P$11,AL190))-YEAR(NOW()))))*IF(OR($P$9="",ISNUMBER($P$9)=FALSE),1,((1+$P$9/100)^(IF(OR($P$11="",ISNUMBER($P$11)=FALSE),AL190,IF(YEAR(NOW())+$P$11&lt;AL190,YEAR(NOW())+$P$11,AL190))-YEAR(NOW())))))</f>
        <v>35200</v>
      </c>
      <c r="AP190" s="251">
        <f ca="1">IF(K190=0,0,K190*AV190/100/IF(OR($P$7="",ISNUMBER($P$7)=FALSE),1,((1+$P$7/100)^(IF(OR($P$11="",ISNUMBER($P$11)=FALSE),AM190,IF(YEAR(NOW())+$P$11+1&lt;AM190,YEAR(NOW())+$P$11+1,AM190))-YEAR(NOW()))))*IF(OR($P$9="",ISNUMBER($P$9)=FALSE),1,((1+$P$9/100)^(IF(OR($P$11="",ISNUMBER($P$11)=FALSE),AM190,IF(YEAR(NOW())+$P$11+1&lt;AM190,YEAR(NOW())+$P$11+1,AM190))-YEAR(NOW())))))</f>
        <v>20500</v>
      </c>
      <c r="AQ190" s="251"/>
      <c r="AR190" s="251">
        <f ca="1">IF(M190="$0 (pad)",0,IF(M190=0,0,M190*AV190/100/IF(OR($P$7="",ISNUMBER($P$7)=FALSE),1,((1+$P$7/100)^(IF(OR($P$11="",ISNUMBER($P$11)=FALSE),AN190,IF(YEAR(NOW())+$P$11+10&lt;AN190,YEAR(NOW())+$P$11+10,AN190))-YEAR(NOW()))))*IF(OR($P$9="",ISNUMBER($P$9)=FALSE),1,((1+$P$9/100)^(IF(OR($P$11="",ISNUMBER($P$11)=FALSE),AN190,IF(YEAR(NOW())+$P$11+10&lt;AN190,YEAR(NOW())+$P$11+10,AN190))-YEAR(NOW()))))))</f>
        <v>0</v>
      </c>
      <c r="AS190" s="251">
        <f ca="1">IF(N190="$0 (pad)",0,IF(N190=0,0,N190*AV190/100/IF(OR($P$7="",ISNUMBER($P$7)=FALSE),1,((1+$P$7/100)^(IF(OR($P$11="",ISNUMBER($P$11)=FALSE),AN190,IF(YEAR(NOW())+$P$11+10&lt;AN190,YEAR(NOW())+$P$11+10,AN190))-YEAR(NOW()))))*IF(OR($P$9="",ISNUMBER($P$9)=FALSE),1,((1+$P$9/100)^(IF(OR($P$11="",ISNUMBER($P$11)=FALSE),AN190,IF(YEAR(NOW())+$P$11+10&lt;AN190,YEAR(NOW())+$P$11+10,AN190))-YEAR(NOW()))))))</f>
        <v>38200</v>
      </c>
      <c r="AT190" s="251">
        <f ca="1">IF(Q190=0,0,Q190*AV190/100/IF(OR($P$7="",ISNUMBER($P$7)=FALSE),1,((1+$P$7/100)^(IF(OR($P$11="",ISNUMBER($P$11)=FALSE),AL190,IF(YEAR(NOW())+$P$11&lt;AL190,YEAR(NOW())+$P$11,AL190))-YEAR(NOW()))))*IF(OR($P$9="",ISNUMBER($P$9)=FALSE),1,((1+$P$9/100)^(IF(OR($P$11="",ISNUMBER($P$11)=FALSE),AL190,IF(YEAR(NOW())+$P$11&lt;AL190,YEAR(NOW())+$P$11,AL190))-YEAR(NOW())))))</f>
        <v>43314</v>
      </c>
      <c r="AU190" s="251">
        <f ca="1">IF(R190=0,0,R190*AV190/100/IF(OR($P$7="",ISNUMBER($P$7)=FALSE),1,((1+$P$7/100)^(IF(OR($P$11="",ISNUMBER($P$11)=FALSE),IF(AN190="",YEAR(NOW())+5,AN190),IF(YEAR(NOW())+$P$11+10&lt;IF(AN190="",YEAR(NOW())+5,AN190),YEAR(NOW())+$P$11+10,IF(AN190="",YEAR(NOW())+5,AN190)))-YEAR(NOW()))))*IF(OR($P$9="",ISNUMBER($P$9)=FALSE),1,((1+$P$9/100)^(IF(OR($P$11="",ISNUMBER($P$11)=FALSE),IF(AN190="",YEAR(NOW())+5,AN190),IF(YEAR(NOW())+$P$11+10&lt;IF(AN190="",YEAR(NOW())+5,AN190),YEAR(NOW())+$P$11+10,IF(AN190="",YEAR(NOW())+5,AN190)))-YEAR(NOW())))))</f>
        <v>2387.5</v>
      </c>
      <c r="AV190" s="78">
        <v>100</v>
      </c>
    </row>
    <row r="191" spans="1:48" x14ac:dyDescent="0.15">
      <c r="A191" s="112">
        <v>172</v>
      </c>
      <c r="B191" s="112" t="s">
        <v>1660</v>
      </c>
      <c r="C191" s="113" t="s">
        <v>1361</v>
      </c>
      <c r="D191" s="112" t="s">
        <v>330</v>
      </c>
      <c r="E191" s="119">
        <v>447870</v>
      </c>
      <c r="F191" s="112" t="s">
        <v>966</v>
      </c>
      <c r="G191" s="112" t="s">
        <v>1662</v>
      </c>
      <c r="H191" s="112" t="s">
        <v>1662</v>
      </c>
      <c r="I191" s="116">
        <v>1</v>
      </c>
      <c r="J191" s="288">
        <v>36400</v>
      </c>
      <c r="K191" s="288">
        <v>5500</v>
      </c>
      <c r="L191" s="288"/>
      <c r="M191" s="288" t="s">
        <v>989</v>
      </c>
      <c r="N191" s="288" t="s">
        <v>989</v>
      </c>
      <c r="O191" s="288">
        <v>41900</v>
      </c>
      <c r="P191" s="288">
        <f t="shared" ca="1" si="6"/>
        <v>41900</v>
      </c>
      <c r="Q191" s="289">
        <v>43314</v>
      </c>
      <c r="R191" s="289">
        <v>2387.5</v>
      </c>
      <c r="S191" s="289">
        <v>45701.5</v>
      </c>
      <c r="T191" s="290">
        <f t="shared" ca="1" si="7"/>
        <v>45701.5</v>
      </c>
      <c r="U191" s="109"/>
      <c r="V191" s="109" t="s">
        <v>1366</v>
      </c>
      <c r="W191" s="109" t="s">
        <v>1369</v>
      </c>
      <c r="X191" s="108" t="s">
        <v>1367</v>
      </c>
      <c r="Y191" s="108" t="s">
        <v>1082</v>
      </c>
      <c r="Z191" s="287">
        <v>45510</v>
      </c>
      <c r="AA191" s="107">
        <f t="shared" ca="1" si="8"/>
        <v>49893</v>
      </c>
      <c r="AB191" s="108" t="s">
        <v>1670</v>
      </c>
      <c r="AC191" s="108" t="s">
        <v>1669</v>
      </c>
      <c r="AD191" s="108">
        <v>2012</v>
      </c>
      <c r="AE191" s="110">
        <v>1610</v>
      </c>
      <c r="AF191" s="110">
        <v>709.01</v>
      </c>
      <c r="AG191" s="108" t="s">
        <v>1666</v>
      </c>
      <c r="AH191" s="110">
        <v>1.2</v>
      </c>
      <c r="AI191" s="109" t="s">
        <v>991</v>
      </c>
      <c r="AJ191" s="109"/>
      <c r="AK191" s="80">
        <v>49893</v>
      </c>
      <c r="AL191" s="78">
        <v>2036</v>
      </c>
      <c r="AM191" s="78">
        <v>2037</v>
      </c>
      <c r="AN191" s="78">
        <v>2050</v>
      </c>
      <c r="AO191" s="251">
        <f ca="1">IF(J191=0,0,J191*AV191/100/IF(OR($P$7="",ISNUMBER($P$7)=FALSE),1,((1+$P$7/100)^(IF(OR($P$11="",ISNUMBER($P$11)=FALSE),AL191,IF(YEAR(NOW())+$P$11&lt;AL191,YEAR(NOW())+$P$11,AL191))-YEAR(NOW()))))*IF(OR($P$9="",ISNUMBER($P$9)=FALSE),1,((1+$P$9/100)^(IF(OR($P$11="",ISNUMBER($P$11)=FALSE),AL191,IF(YEAR(NOW())+$P$11&lt;AL191,YEAR(NOW())+$P$11,AL191))-YEAR(NOW())))))</f>
        <v>36400</v>
      </c>
      <c r="AP191" s="251">
        <f ca="1">IF(K191=0,0,K191*AV191/100/IF(OR($P$7="",ISNUMBER($P$7)=FALSE),1,((1+$P$7/100)^(IF(OR($P$11="",ISNUMBER($P$11)=FALSE),AM191,IF(YEAR(NOW())+$P$11+1&lt;AM191,YEAR(NOW())+$P$11+1,AM191))-YEAR(NOW()))))*IF(OR($P$9="",ISNUMBER($P$9)=FALSE),1,((1+$P$9/100)^(IF(OR($P$11="",ISNUMBER($P$11)=FALSE),AM191,IF(YEAR(NOW())+$P$11+1&lt;AM191,YEAR(NOW())+$P$11+1,AM191))-YEAR(NOW())))))</f>
        <v>5500</v>
      </c>
      <c r="AQ191" s="251"/>
      <c r="AR191" s="251">
        <f ca="1">IF(M191="$0 (pad)",0,IF(M191=0,0,M191*AV191/100/IF(OR($P$7="",ISNUMBER($P$7)=FALSE),1,((1+$P$7/100)^(IF(OR($P$11="",ISNUMBER($P$11)=FALSE),AN191,IF(YEAR(NOW())+$P$11+10&lt;AN191,YEAR(NOW())+$P$11+10,AN191))-YEAR(NOW()))))*IF(OR($P$9="",ISNUMBER($P$9)=FALSE),1,((1+$P$9/100)^(IF(OR($P$11="",ISNUMBER($P$11)=FALSE),AN191,IF(YEAR(NOW())+$P$11+10&lt;AN191,YEAR(NOW())+$P$11+10,AN191))-YEAR(NOW()))))))</f>
        <v>0</v>
      </c>
      <c r="AS191" s="251">
        <f ca="1">IF(N191="$0 (pad)",0,IF(N191=0,0,N191*AV191/100/IF(OR($P$7="",ISNUMBER($P$7)=FALSE),1,((1+$P$7/100)^(IF(OR($P$11="",ISNUMBER($P$11)=FALSE),AN191,IF(YEAR(NOW())+$P$11+10&lt;AN191,YEAR(NOW())+$P$11+10,AN191))-YEAR(NOW()))))*IF(OR($P$9="",ISNUMBER($P$9)=FALSE),1,((1+$P$9/100)^(IF(OR($P$11="",ISNUMBER($P$11)=FALSE),AN191,IF(YEAR(NOW())+$P$11+10&lt;AN191,YEAR(NOW())+$P$11+10,AN191))-YEAR(NOW()))))))</f>
        <v>0</v>
      </c>
      <c r="AT191" s="251">
        <f ca="1">IF(Q191=0,0,Q191*AV191/100/IF(OR($P$7="",ISNUMBER($P$7)=FALSE),1,((1+$P$7/100)^(IF(OR($P$11="",ISNUMBER($P$11)=FALSE),AL191,IF(YEAR(NOW())+$P$11&lt;AL191,YEAR(NOW())+$P$11,AL191))-YEAR(NOW()))))*IF(OR($P$9="",ISNUMBER($P$9)=FALSE),1,((1+$P$9/100)^(IF(OR($P$11="",ISNUMBER($P$11)=FALSE),AL191,IF(YEAR(NOW())+$P$11&lt;AL191,YEAR(NOW())+$P$11,AL191))-YEAR(NOW())))))</f>
        <v>43314</v>
      </c>
      <c r="AU191" s="251">
        <f ca="1">IF(R191=0,0,R191*AV191/100/IF(OR($P$7="",ISNUMBER($P$7)=FALSE),1,((1+$P$7/100)^(IF(OR($P$11="",ISNUMBER($P$11)=FALSE),IF(AN191="",YEAR(NOW())+5,AN191),IF(YEAR(NOW())+$P$11+10&lt;IF(AN191="",YEAR(NOW())+5,AN191),YEAR(NOW())+$P$11+10,IF(AN191="",YEAR(NOW())+5,AN191)))-YEAR(NOW()))))*IF(OR($P$9="",ISNUMBER($P$9)=FALSE),1,((1+$P$9/100)^(IF(OR($P$11="",ISNUMBER($P$11)=FALSE),IF(AN191="",YEAR(NOW())+5,AN191),IF(YEAR(NOW())+$P$11+10&lt;IF(AN191="",YEAR(NOW())+5,AN191),YEAR(NOW())+$P$11+10,IF(AN191="",YEAR(NOW())+5,AN191)))-YEAR(NOW())))))</f>
        <v>2387.5</v>
      </c>
      <c r="AV191" s="78">
        <v>100</v>
      </c>
    </row>
    <row r="192" spans="1:48" x14ac:dyDescent="0.15">
      <c r="A192" s="112">
        <v>173</v>
      </c>
      <c r="B192" s="112" t="s">
        <v>1660</v>
      </c>
      <c r="C192" s="113" t="s">
        <v>1361</v>
      </c>
      <c r="D192" s="112" t="s">
        <v>331</v>
      </c>
      <c r="E192" s="119">
        <v>420626</v>
      </c>
      <c r="F192" s="112" t="s">
        <v>966</v>
      </c>
      <c r="G192" s="112" t="s">
        <v>1662</v>
      </c>
      <c r="H192" s="112" t="s">
        <v>1662</v>
      </c>
      <c r="I192" s="116">
        <v>1</v>
      </c>
      <c r="J192" s="288">
        <v>44900</v>
      </c>
      <c r="K192" s="288">
        <v>5500</v>
      </c>
      <c r="L192" s="288"/>
      <c r="M192" s="288" t="s">
        <v>989</v>
      </c>
      <c r="N192" s="288" t="s">
        <v>989</v>
      </c>
      <c r="O192" s="288">
        <v>50400</v>
      </c>
      <c r="P192" s="288">
        <f t="shared" ca="1" si="6"/>
        <v>50400</v>
      </c>
      <c r="Q192" s="289">
        <v>43314</v>
      </c>
      <c r="R192" s="289">
        <v>23875</v>
      </c>
      <c r="S192" s="289">
        <v>67189</v>
      </c>
      <c r="T192" s="290">
        <f t="shared" ca="1" si="7"/>
        <v>67189</v>
      </c>
      <c r="U192" s="109"/>
      <c r="V192" s="109" t="s">
        <v>1366</v>
      </c>
      <c r="W192" s="109" t="s">
        <v>1369</v>
      </c>
      <c r="X192" s="108" t="s">
        <v>1367</v>
      </c>
      <c r="Y192" s="108" t="s">
        <v>1082</v>
      </c>
      <c r="Z192" s="287">
        <v>46170</v>
      </c>
      <c r="AA192" s="107">
        <f t="shared" ca="1" si="8"/>
        <v>50553</v>
      </c>
      <c r="AB192" s="108" t="s">
        <v>1670</v>
      </c>
      <c r="AC192" s="108" t="s">
        <v>1669</v>
      </c>
      <c r="AD192" s="108">
        <v>2010</v>
      </c>
      <c r="AE192" s="110">
        <v>2132</v>
      </c>
      <c r="AF192" s="110">
        <v>710.44</v>
      </c>
      <c r="AG192" s="108" t="s">
        <v>1666</v>
      </c>
      <c r="AH192" s="110">
        <v>0.69</v>
      </c>
      <c r="AI192" s="109" t="s">
        <v>991</v>
      </c>
      <c r="AJ192" s="109"/>
      <c r="AK192" s="80">
        <v>50553</v>
      </c>
      <c r="AL192" s="78">
        <v>2038</v>
      </c>
      <c r="AM192" s="78">
        <v>2039</v>
      </c>
      <c r="AN192" s="78">
        <v>2050</v>
      </c>
      <c r="AO192" s="251">
        <f ca="1">IF(J192=0,0,J192*AV192/100/IF(OR($P$7="",ISNUMBER($P$7)=FALSE),1,((1+$P$7/100)^(IF(OR($P$11="",ISNUMBER($P$11)=FALSE),AL192,IF(YEAR(NOW())+$P$11&lt;AL192,YEAR(NOW())+$P$11,AL192))-YEAR(NOW()))))*IF(OR($P$9="",ISNUMBER($P$9)=FALSE),1,((1+$P$9/100)^(IF(OR($P$11="",ISNUMBER($P$11)=FALSE),AL192,IF(YEAR(NOW())+$P$11&lt;AL192,YEAR(NOW())+$P$11,AL192))-YEAR(NOW())))))</f>
        <v>44900</v>
      </c>
      <c r="AP192" s="251">
        <f ca="1">IF(K192=0,0,K192*AV192/100/IF(OR($P$7="",ISNUMBER($P$7)=FALSE),1,((1+$P$7/100)^(IF(OR($P$11="",ISNUMBER($P$11)=FALSE),AM192,IF(YEAR(NOW())+$P$11+1&lt;AM192,YEAR(NOW())+$P$11+1,AM192))-YEAR(NOW()))))*IF(OR($P$9="",ISNUMBER($P$9)=FALSE),1,((1+$P$9/100)^(IF(OR($P$11="",ISNUMBER($P$11)=FALSE),AM192,IF(YEAR(NOW())+$P$11+1&lt;AM192,YEAR(NOW())+$P$11+1,AM192))-YEAR(NOW())))))</f>
        <v>5500</v>
      </c>
      <c r="AQ192" s="251"/>
      <c r="AR192" s="251">
        <f ca="1">IF(M192="$0 (pad)",0,IF(M192=0,0,M192*AV192/100/IF(OR($P$7="",ISNUMBER($P$7)=FALSE),1,((1+$P$7/100)^(IF(OR($P$11="",ISNUMBER($P$11)=FALSE),AN192,IF(YEAR(NOW())+$P$11+10&lt;AN192,YEAR(NOW())+$P$11+10,AN192))-YEAR(NOW()))))*IF(OR($P$9="",ISNUMBER($P$9)=FALSE),1,((1+$P$9/100)^(IF(OR($P$11="",ISNUMBER($P$11)=FALSE),AN192,IF(YEAR(NOW())+$P$11+10&lt;AN192,YEAR(NOW())+$P$11+10,AN192))-YEAR(NOW()))))))</f>
        <v>0</v>
      </c>
      <c r="AS192" s="251">
        <f ca="1">IF(N192="$0 (pad)",0,IF(N192=0,0,N192*AV192/100/IF(OR($P$7="",ISNUMBER($P$7)=FALSE),1,((1+$P$7/100)^(IF(OR($P$11="",ISNUMBER($P$11)=FALSE),AN192,IF(YEAR(NOW())+$P$11+10&lt;AN192,YEAR(NOW())+$P$11+10,AN192))-YEAR(NOW()))))*IF(OR($P$9="",ISNUMBER($P$9)=FALSE),1,((1+$P$9/100)^(IF(OR($P$11="",ISNUMBER($P$11)=FALSE),AN192,IF(YEAR(NOW())+$P$11+10&lt;AN192,YEAR(NOW())+$P$11+10,AN192))-YEAR(NOW()))))))</f>
        <v>0</v>
      </c>
      <c r="AT192" s="251">
        <f ca="1">IF(Q192=0,0,Q192*AV192/100/IF(OR($P$7="",ISNUMBER($P$7)=FALSE),1,((1+$P$7/100)^(IF(OR($P$11="",ISNUMBER($P$11)=FALSE),AL192,IF(YEAR(NOW())+$P$11&lt;AL192,YEAR(NOW())+$P$11,AL192))-YEAR(NOW()))))*IF(OR($P$9="",ISNUMBER($P$9)=FALSE),1,((1+$P$9/100)^(IF(OR($P$11="",ISNUMBER($P$11)=FALSE),AL192,IF(YEAR(NOW())+$P$11&lt;AL192,YEAR(NOW())+$P$11,AL192))-YEAR(NOW())))))</f>
        <v>43314</v>
      </c>
      <c r="AU192" s="251">
        <f ca="1">IF(R192=0,0,R192*AV192/100/IF(OR($P$7="",ISNUMBER($P$7)=FALSE),1,((1+$P$7/100)^(IF(OR($P$11="",ISNUMBER($P$11)=FALSE),IF(AN192="",YEAR(NOW())+5,AN192),IF(YEAR(NOW())+$P$11+10&lt;IF(AN192="",YEAR(NOW())+5,AN192),YEAR(NOW())+$P$11+10,IF(AN192="",YEAR(NOW())+5,AN192)))-YEAR(NOW()))))*IF(OR($P$9="",ISNUMBER($P$9)=FALSE),1,((1+$P$9/100)^(IF(OR($P$11="",ISNUMBER($P$11)=FALSE),IF(AN192="",YEAR(NOW())+5,AN192),IF(YEAR(NOW())+$P$11+10&lt;IF(AN192="",YEAR(NOW())+5,AN192),YEAR(NOW())+$P$11+10,IF(AN192="",YEAR(NOW())+5,AN192)))-YEAR(NOW())))))</f>
        <v>23875</v>
      </c>
      <c r="AV192" s="78">
        <v>100</v>
      </c>
    </row>
    <row r="193" spans="1:48" x14ac:dyDescent="0.15">
      <c r="A193" s="112">
        <v>174</v>
      </c>
      <c r="B193" s="112" t="s">
        <v>1660</v>
      </c>
      <c r="C193" s="113" t="s">
        <v>1361</v>
      </c>
      <c r="D193" s="112" t="s">
        <v>332</v>
      </c>
      <c r="E193" s="119">
        <v>482060</v>
      </c>
      <c r="F193" s="112" t="s">
        <v>966</v>
      </c>
      <c r="G193" s="112" t="s">
        <v>1662</v>
      </c>
      <c r="H193" s="112" t="s">
        <v>1662</v>
      </c>
      <c r="I193" s="116">
        <v>1</v>
      </c>
      <c r="J193" s="288">
        <v>181800</v>
      </c>
      <c r="K193" s="288">
        <v>20500</v>
      </c>
      <c r="L193" s="288"/>
      <c r="M193" s="288">
        <v>0</v>
      </c>
      <c r="N193" s="288">
        <v>45700</v>
      </c>
      <c r="O193" s="288">
        <v>248000</v>
      </c>
      <c r="P193" s="288">
        <f t="shared" ca="1" si="6"/>
        <v>248000</v>
      </c>
      <c r="Q193" s="289">
        <v>200751</v>
      </c>
      <c r="R193" s="289">
        <v>2387.5</v>
      </c>
      <c r="S193" s="289">
        <v>203138.5</v>
      </c>
      <c r="T193" s="290">
        <f t="shared" ca="1" si="7"/>
        <v>203138.5</v>
      </c>
      <c r="U193" s="109"/>
      <c r="V193" s="109" t="s">
        <v>1366</v>
      </c>
      <c r="W193" s="109" t="s">
        <v>1369</v>
      </c>
      <c r="X193" s="108" t="s">
        <v>1367</v>
      </c>
      <c r="Y193" s="108" t="s">
        <v>1046</v>
      </c>
      <c r="Z193" s="287">
        <v>56992</v>
      </c>
      <c r="AA193" s="107">
        <f t="shared" ca="1" si="8"/>
        <v>61375</v>
      </c>
      <c r="AB193" s="108" t="s">
        <v>1670</v>
      </c>
      <c r="AC193" s="108" t="s">
        <v>1669</v>
      </c>
      <c r="AD193" s="108">
        <v>2017</v>
      </c>
      <c r="AE193" s="110">
        <v>2297</v>
      </c>
      <c r="AF193" s="110">
        <v>691.8</v>
      </c>
      <c r="AG193" s="108" t="s">
        <v>1666</v>
      </c>
      <c r="AH193" s="110">
        <v>6.1</v>
      </c>
      <c r="AI193" s="109" t="s">
        <v>991</v>
      </c>
      <c r="AJ193" s="109"/>
      <c r="AK193" s="80">
        <v>61375</v>
      </c>
      <c r="AL193" s="78">
        <v>2068</v>
      </c>
      <c r="AM193" s="78">
        <v>2069</v>
      </c>
      <c r="AN193" s="78">
        <v>2078</v>
      </c>
      <c r="AO193" s="251">
        <f ca="1">IF(J193=0,0,J193*AV193/100/IF(OR($P$7="",ISNUMBER($P$7)=FALSE),1,((1+$P$7/100)^(IF(OR($P$11="",ISNUMBER($P$11)=FALSE),AL193,IF(YEAR(NOW())+$P$11&lt;AL193,YEAR(NOW())+$P$11,AL193))-YEAR(NOW()))))*IF(OR($P$9="",ISNUMBER($P$9)=FALSE),1,((1+$P$9/100)^(IF(OR($P$11="",ISNUMBER($P$11)=FALSE),AL193,IF(YEAR(NOW())+$P$11&lt;AL193,YEAR(NOW())+$P$11,AL193))-YEAR(NOW())))))</f>
        <v>181800</v>
      </c>
      <c r="AP193" s="251">
        <f ca="1">IF(K193=0,0,K193*AV193/100/IF(OR($P$7="",ISNUMBER($P$7)=FALSE),1,((1+$P$7/100)^(IF(OR($P$11="",ISNUMBER($P$11)=FALSE),AM193,IF(YEAR(NOW())+$P$11+1&lt;AM193,YEAR(NOW())+$P$11+1,AM193))-YEAR(NOW()))))*IF(OR($P$9="",ISNUMBER($P$9)=FALSE),1,((1+$P$9/100)^(IF(OR($P$11="",ISNUMBER($P$11)=FALSE),AM193,IF(YEAR(NOW())+$P$11+1&lt;AM193,YEAR(NOW())+$P$11+1,AM193))-YEAR(NOW())))))</f>
        <v>20500</v>
      </c>
      <c r="AQ193" s="251"/>
      <c r="AR193" s="251">
        <f ca="1">IF(M193="$0 (pad)",0,IF(M193=0,0,M193*AV193/100/IF(OR($P$7="",ISNUMBER($P$7)=FALSE),1,((1+$P$7/100)^(IF(OR($P$11="",ISNUMBER($P$11)=FALSE),AN193,IF(YEAR(NOW())+$P$11+10&lt;AN193,YEAR(NOW())+$P$11+10,AN193))-YEAR(NOW()))))*IF(OR($P$9="",ISNUMBER($P$9)=FALSE),1,((1+$P$9/100)^(IF(OR($P$11="",ISNUMBER($P$11)=FALSE),AN193,IF(YEAR(NOW())+$P$11+10&lt;AN193,YEAR(NOW())+$P$11+10,AN193))-YEAR(NOW()))))))</f>
        <v>0</v>
      </c>
      <c r="AS193" s="251">
        <f ca="1">IF(N193="$0 (pad)",0,IF(N193=0,0,N193*AV193/100/IF(OR($P$7="",ISNUMBER($P$7)=FALSE),1,((1+$P$7/100)^(IF(OR($P$11="",ISNUMBER($P$11)=FALSE),AN193,IF(YEAR(NOW())+$P$11+10&lt;AN193,YEAR(NOW())+$P$11+10,AN193))-YEAR(NOW()))))*IF(OR($P$9="",ISNUMBER($P$9)=FALSE),1,((1+$P$9/100)^(IF(OR($P$11="",ISNUMBER($P$11)=FALSE),AN193,IF(YEAR(NOW())+$P$11+10&lt;AN193,YEAR(NOW())+$P$11+10,AN193))-YEAR(NOW()))))))</f>
        <v>45700</v>
      </c>
      <c r="AT193" s="251">
        <f ca="1">IF(Q193=0,0,Q193*AV193/100/IF(OR($P$7="",ISNUMBER($P$7)=FALSE),1,((1+$P$7/100)^(IF(OR($P$11="",ISNUMBER($P$11)=FALSE),AL193,IF(YEAR(NOW())+$P$11&lt;AL193,YEAR(NOW())+$P$11,AL193))-YEAR(NOW()))))*IF(OR($P$9="",ISNUMBER($P$9)=FALSE),1,((1+$P$9/100)^(IF(OR($P$11="",ISNUMBER($P$11)=FALSE),AL193,IF(YEAR(NOW())+$P$11&lt;AL193,YEAR(NOW())+$P$11,AL193))-YEAR(NOW())))))</f>
        <v>200751</v>
      </c>
      <c r="AU193" s="251">
        <f ca="1">IF(R193=0,0,R193*AV193/100/IF(OR($P$7="",ISNUMBER($P$7)=FALSE),1,((1+$P$7/100)^(IF(OR($P$11="",ISNUMBER($P$11)=FALSE),IF(AN193="",YEAR(NOW())+5,AN193),IF(YEAR(NOW())+$P$11+10&lt;IF(AN193="",YEAR(NOW())+5,AN193),YEAR(NOW())+$P$11+10,IF(AN193="",YEAR(NOW())+5,AN193)))-YEAR(NOW()))))*IF(OR($P$9="",ISNUMBER($P$9)=FALSE),1,((1+$P$9/100)^(IF(OR($P$11="",ISNUMBER($P$11)=FALSE),IF(AN193="",YEAR(NOW())+5,AN193),IF(YEAR(NOW())+$P$11+10&lt;IF(AN193="",YEAR(NOW())+5,AN193),YEAR(NOW())+$P$11+10,IF(AN193="",YEAR(NOW())+5,AN193)))-YEAR(NOW())))))</f>
        <v>2387.5</v>
      </c>
      <c r="AV193" s="78">
        <v>100</v>
      </c>
    </row>
    <row r="194" spans="1:48" x14ac:dyDescent="0.15">
      <c r="A194" s="112">
        <v>175</v>
      </c>
      <c r="B194" s="112" t="s">
        <v>1660</v>
      </c>
      <c r="C194" s="113" t="s">
        <v>1361</v>
      </c>
      <c r="D194" s="112" t="s">
        <v>333</v>
      </c>
      <c r="E194" s="119">
        <v>482063</v>
      </c>
      <c r="F194" s="112" t="s">
        <v>966</v>
      </c>
      <c r="G194" s="112" t="s">
        <v>1662</v>
      </c>
      <c r="H194" s="112" t="s">
        <v>1662</v>
      </c>
      <c r="I194" s="116">
        <v>1</v>
      </c>
      <c r="J194" s="288">
        <v>178400</v>
      </c>
      <c r="K194" s="288">
        <v>5500</v>
      </c>
      <c r="L194" s="288"/>
      <c r="M194" s="288" t="s">
        <v>989</v>
      </c>
      <c r="N194" s="288" t="s">
        <v>989</v>
      </c>
      <c r="O194" s="288">
        <v>183900</v>
      </c>
      <c r="P194" s="288">
        <f t="shared" ca="1" si="6"/>
        <v>183900</v>
      </c>
      <c r="Q194" s="289">
        <v>200751</v>
      </c>
      <c r="R194" s="289">
        <v>2387.5</v>
      </c>
      <c r="S194" s="289">
        <v>203138.5</v>
      </c>
      <c r="T194" s="290">
        <f t="shared" ca="1" si="7"/>
        <v>203138.5</v>
      </c>
      <c r="U194" s="109"/>
      <c r="V194" s="109" t="s">
        <v>1366</v>
      </c>
      <c r="W194" s="109" t="s">
        <v>1369</v>
      </c>
      <c r="X194" s="108" t="s">
        <v>1367</v>
      </c>
      <c r="Y194" s="108" t="s">
        <v>1046</v>
      </c>
      <c r="Z194" s="287">
        <v>48907</v>
      </c>
      <c r="AA194" s="107">
        <f t="shared" ca="1" si="8"/>
        <v>53290</v>
      </c>
      <c r="AB194" s="108" t="s">
        <v>1670</v>
      </c>
      <c r="AC194" s="108" t="s">
        <v>1669</v>
      </c>
      <c r="AD194" s="108">
        <v>2017</v>
      </c>
      <c r="AE194" s="110">
        <v>2260</v>
      </c>
      <c r="AF194" s="110">
        <v>694.81</v>
      </c>
      <c r="AG194" s="108" t="s">
        <v>1666</v>
      </c>
      <c r="AH194" s="110">
        <v>6.3</v>
      </c>
      <c r="AI194" s="109" t="s">
        <v>991</v>
      </c>
      <c r="AJ194" s="109"/>
      <c r="AK194" s="80">
        <v>53290</v>
      </c>
      <c r="AL194" s="78">
        <v>2045</v>
      </c>
      <c r="AM194" s="78">
        <v>2046</v>
      </c>
      <c r="AN194" s="78">
        <v>2078</v>
      </c>
      <c r="AO194" s="251">
        <f ca="1">IF(J194=0,0,J194*AV194/100/IF(OR($P$7="",ISNUMBER($P$7)=FALSE),1,((1+$P$7/100)^(IF(OR($P$11="",ISNUMBER($P$11)=FALSE),AL194,IF(YEAR(NOW())+$P$11&lt;AL194,YEAR(NOW())+$P$11,AL194))-YEAR(NOW()))))*IF(OR($P$9="",ISNUMBER($P$9)=FALSE),1,((1+$P$9/100)^(IF(OR($P$11="",ISNUMBER($P$11)=FALSE),AL194,IF(YEAR(NOW())+$P$11&lt;AL194,YEAR(NOW())+$P$11,AL194))-YEAR(NOW())))))</f>
        <v>178400</v>
      </c>
      <c r="AP194" s="251">
        <f ca="1">IF(K194=0,0,K194*AV194/100/IF(OR($P$7="",ISNUMBER($P$7)=FALSE),1,((1+$P$7/100)^(IF(OR($P$11="",ISNUMBER($P$11)=FALSE),AM194,IF(YEAR(NOW())+$P$11+1&lt;AM194,YEAR(NOW())+$P$11+1,AM194))-YEAR(NOW()))))*IF(OR($P$9="",ISNUMBER($P$9)=FALSE),1,((1+$P$9/100)^(IF(OR($P$11="",ISNUMBER($P$11)=FALSE),AM194,IF(YEAR(NOW())+$P$11+1&lt;AM194,YEAR(NOW())+$P$11+1,AM194))-YEAR(NOW())))))</f>
        <v>5500</v>
      </c>
      <c r="AQ194" s="251"/>
      <c r="AR194" s="251">
        <f ca="1">IF(M194="$0 (pad)",0,IF(M194=0,0,M194*AV194/100/IF(OR($P$7="",ISNUMBER($P$7)=FALSE),1,((1+$P$7/100)^(IF(OR($P$11="",ISNUMBER($P$11)=FALSE),AN194,IF(YEAR(NOW())+$P$11+10&lt;AN194,YEAR(NOW())+$P$11+10,AN194))-YEAR(NOW()))))*IF(OR($P$9="",ISNUMBER($P$9)=FALSE),1,((1+$P$9/100)^(IF(OR($P$11="",ISNUMBER($P$11)=FALSE),AN194,IF(YEAR(NOW())+$P$11+10&lt;AN194,YEAR(NOW())+$P$11+10,AN194))-YEAR(NOW()))))))</f>
        <v>0</v>
      </c>
      <c r="AS194" s="251">
        <f ca="1">IF(N194="$0 (pad)",0,IF(N194=0,0,N194*AV194/100/IF(OR($P$7="",ISNUMBER($P$7)=FALSE),1,((1+$P$7/100)^(IF(OR($P$11="",ISNUMBER($P$11)=FALSE),AN194,IF(YEAR(NOW())+$P$11+10&lt;AN194,YEAR(NOW())+$P$11+10,AN194))-YEAR(NOW()))))*IF(OR($P$9="",ISNUMBER($P$9)=FALSE),1,((1+$P$9/100)^(IF(OR($P$11="",ISNUMBER($P$11)=FALSE),AN194,IF(YEAR(NOW())+$P$11+10&lt;AN194,YEAR(NOW())+$P$11+10,AN194))-YEAR(NOW()))))))</f>
        <v>0</v>
      </c>
      <c r="AT194" s="251">
        <f ca="1">IF(Q194=0,0,Q194*AV194/100/IF(OR($P$7="",ISNUMBER($P$7)=FALSE),1,((1+$P$7/100)^(IF(OR($P$11="",ISNUMBER($P$11)=FALSE),AL194,IF(YEAR(NOW())+$P$11&lt;AL194,YEAR(NOW())+$P$11,AL194))-YEAR(NOW()))))*IF(OR($P$9="",ISNUMBER($P$9)=FALSE),1,((1+$P$9/100)^(IF(OR($P$11="",ISNUMBER($P$11)=FALSE),AL194,IF(YEAR(NOW())+$P$11&lt;AL194,YEAR(NOW())+$P$11,AL194))-YEAR(NOW())))))</f>
        <v>200751</v>
      </c>
      <c r="AU194" s="251">
        <f ca="1">IF(R194=0,0,R194*AV194/100/IF(OR($P$7="",ISNUMBER($P$7)=FALSE),1,((1+$P$7/100)^(IF(OR($P$11="",ISNUMBER($P$11)=FALSE),IF(AN194="",YEAR(NOW())+5,AN194),IF(YEAR(NOW())+$P$11+10&lt;IF(AN194="",YEAR(NOW())+5,AN194),YEAR(NOW())+$P$11+10,IF(AN194="",YEAR(NOW())+5,AN194)))-YEAR(NOW()))))*IF(OR($P$9="",ISNUMBER($P$9)=FALSE),1,((1+$P$9/100)^(IF(OR($P$11="",ISNUMBER($P$11)=FALSE),IF(AN194="",YEAR(NOW())+5,AN194),IF(YEAR(NOW())+$P$11+10&lt;IF(AN194="",YEAR(NOW())+5,AN194),YEAR(NOW())+$P$11+10,IF(AN194="",YEAR(NOW())+5,AN194)))-YEAR(NOW())))))</f>
        <v>2387.5</v>
      </c>
      <c r="AV194" s="78">
        <v>100</v>
      </c>
    </row>
    <row r="195" spans="1:48" x14ac:dyDescent="0.15">
      <c r="A195" s="112">
        <v>176</v>
      </c>
      <c r="B195" s="112" t="s">
        <v>1660</v>
      </c>
      <c r="C195" s="113" t="s">
        <v>1361</v>
      </c>
      <c r="D195" s="112" t="s">
        <v>334</v>
      </c>
      <c r="E195" s="119">
        <v>424739</v>
      </c>
      <c r="F195" s="112" t="s">
        <v>966</v>
      </c>
      <c r="G195" s="112" t="s">
        <v>1661</v>
      </c>
      <c r="H195" s="112" t="s">
        <v>1661</v>
      </c>
      <c r="I195" s="116">
        <v>1</v>
      </c>
      <c r="J195" s="288">
        <v>53500</v>
      </c>
      <c r="K195" s="288">
        <v>5500</v>
      </c>
      <c r="L195" s="288"/>
      <c r="M195" s="288" t="s">
        <v>989</v>
      </c>
      <c r="N195" s="288" t="s">
        <v>989</v>
      </c>
      <c r="O195" s="288">
        <v>59000</v>
      </c>
      <c r="P195" s="288">
        <f t="shared" ca="1" si="6"/>
        <v>59000</v>
      </c>
      <c r="Q195" s="289">
        <v>43314</v>
      </c>
      <c r="R195" s="289">
        <v>23875</v>
      </c>
      <c r="S195" s="289">
        <v>67189</v>
      </c>
      <c r="T195" s="290">
        <f t="shared" ca="1" si="7"/>
        <v>67189</v>
      </c>
      <c r="U195" s="109"/>
      <c r="V195" s="109" t="s">
        <v>1366</v>
      </c>
      <c r="W195" s="109" t="s">
        <v>1369</v>
      </c>
      <c r="X195" s="108" t="s">
        <v>1367</v>
      </c>
      <c r="Y195" s="108" t="s">
        <v>1046</v>
      </c>
      <c r="Z195" s="287">
        <v>44316</v>
      </c>
      <c r="AA195" s="107">
        <f t="shared" ca="1" si="8"/>
        <v>48699</v>
      </c>
      <c r="AB195" s="108" t="s">
        <v>1670</v>
      </c>
      <c r="AC195" s="108" t="s">
        <v>1669</v>
      </c>
      <c r="AD195" s="108">
        <v>2010</v>
      </c>
      <c r="AE195" s="110">
        <v>1898</v>
      </c>
      <c r="AF195" s="110">
        <v>683.69</v>
      </c>
      <c r="AG195" s="108" t="s">
        <v>1666</v>
      </c>
      <c r="AH195" s="110"/>
      <c r="AI195" s="109" t="s">
        <v>991</v>
      </c>
      <c r="AJ195" s="109"/>
      <c r="AK195" s="80">
        <v>48699</v>
      </c>
      <c r="AL195" s="78">
        <v>2033</v>
      </c>
      <c r="AM195" s="78">
        <v>2034</v>
      </c>
      <c r="AN195" s="78">
        <v>2078</v>
      </c>
      <c r="AO195" s="251">
        <f ca="1">IF(J195=0,0,J195*AV195/100/IF(OR($P$7="",ISNUMBER($P$7)=FALSE),1,((1+$P$7/100)^(IF(OR($P$11="",ISNUMBER($P$11)=FALSE),AL195,IF(YEAR(NOW())+$P$11&lt;AL195,YEAR(NOW())+$P$11,AL195))-YEAR(NOW()))))*IF(OR($P$9="",ISNUMBER($P$9)=FALSE),1,((1+$P$9/100)^(IF(OR($P$11="",ISNUMBER($P$11)=FALSE),AL195,IF(YEAR(NOW())+$P$11&lt;AL195,YEAR(NOW())+$P$11,AL195))-YEAR(NOW())))))</f>
        <v>53500</v>
      </c>
      <c r="AP195" s="251">
        <f ca="1">IF(K195=0,0,K195*AV195/100/IF(OR($P$7="",ISNUMBER($P$7)=FALSE),1,((1+$P$7/100)^(IF(OR($P$11="",ISNUMBER($P$11)=FALSE),AM195,IF(YEAR(NOW())+$P$11+1&lt;AM195,YEAR(NOW())+$P$11+1,AM195))-YEAR(NOW()))))*IF(OR($P$9="",ISNUMBER($P$9)=FALSE),1,((1+$P$9/100)^(IF(OR($P$11="",ISNUMBER($P$11)=FALSE),AM195,IF(YEAR(NOW())+$P$11+1&lt;AM195,YEAR(NOW())+$P$11+1,AM195))-YEAR(NOW())))))</f>
        <v>5500</v>
      </c>
      <c r="AQ195" s="251"/>
      <c r="AR195" s="251">
        <f ca="1">IF(M195="$0 (pad)",0,IF(M195=0,0,M195*AV195/100/IF(OR($P$7="",ISNUMBER($P$7)=FALSE),1,((1+$P$7/100)^(IF(OR($P$11="",ISNUMBER($P$11)=FALSE),AN195,IF(YEAR(NOW())+$P$11+10&lt;AN195,YEAR(NOW())+$P$11+10,AN195))-YEAR(NOW()))))*IF(OR($P$9="",ISNUMBER($P$9)=FALSE),1,((1+$P$9/100)^(IF(OR($P$11="",ISNUMBER($P$11)=FALSE),AN195,IF(YEAR(NOW())+$P$11+10&lt;AN195,YEAR(NOW())+$P$11+10,AN195))-YEAR(NOW()))))))</f>
        <v>0</v>
      </c>
      <c r="AS195" s="251">
        <f ca="1">IF(N195="$0 (pad)",0,IF(N195=0,0,N195*AV195/100/IF(OR($P$7="",ISNUMBER($P$7)=FALSE),1,((1+$P$7/100)^(IF(OR($P$11="",ISNUMBER($P$11)=FALSE),AN195,IF(YEAR(NOW())+$P$11+10&lt;AN195,YEAR(NOW())+$P$11+10,AN195))-YEAR(NOW()))))*IF(OR($P$9="",ISNUMBER($P$9)=FALSE),1,((1+$P$9/100)^(IF(OR($P$11="",ISNUMBER($P$11)=FALSE),AN195,IF(YEAR(NOW())+$P$11+10&lt;AN195,YEAR(NOW())+$P$11+10,AN195))-YEAR(NOW()))))))</f>
        <v>0</v>
      </c>
      <c r="AT195" s="251">
        <f ca="1">IF(Q195=0,0,Q195*AV195/100/IF(OR($P$7="",ISNUMBER($P$7)=FALSE),1,((1+$P$7/100)^(IF(OR($P$11="",ISNUMBER($P$11)=FALSE),AL195,IF(YEAR(NOW())+$P$11&lt;AL195,YEAR(NOW())+$P$11,AL195))-YEAR(NOW()))))*IF(OR($P$9="",ISNUMBER($P$9)=FALSE),1,((1+$P$9/100)^(IF(OR($P$11="",ISNUMBER($P$11)=FALSE),AL195,IF(YEAR(NOW())+$P$11&lt;AL195,YEAR(NOW())+$P$11,AL195))-YEAR(NOW())))))</f>
        <v>43314</v>
      </c>
      <c r="AU195" s="251">
        <f ca="1">IF(R195=0,0,R195*AV195/100/IF(OR($P$7="",ISNUMBER($P$7)=FALSE),1,((1+$P$7/100)^(IF(OR($P$11="",ISNUMBER($P$11)=FALSE),IF(AN195="",YEAR(NOW())+5,AN195),IF(YEAR(NOW())+$P$11+10&lt;IF(AN195="",YEAR(NOW())+5,AN195),YEAR(NOW())+$P$11+10,IF(AN195="",YEAR(NOW())+5,AN195)))-YEAR(NOW()))))*IF(OR($P$9="",ISNUMBER($P$9)=FALSE),1,((1+$P$9/100)^(IF(OR($P$11="",ISNUMBER($P$11)=FALSE),IF(AN195="",YEAR(NOW())+5,AN195),IF(YEAR(NOW())+$P$11+10&lt;IF(AN195="",YEAR(NOW())+5,AN195),YEAR(NOW())+$P$11+10,IF(AN195="",YEAR(NOW())+5,AN195)))-YEAR(NOW())))))</f>
        <v>23875</v>
      </c>
      <c r="AV195" s="78">
        <v>100</v>
      </c>
    </row>
    <row r="196" spans="1:48" x14ac:dyDescent="0.15">
      <c r="A196" s="112">
        <v>177</v>
      </c>
      <c r="B196" s="112" t="s">
        <v>1660</v>
      </c>
      <c r="C196" s="113" t="s">
        <v>1361</v>
      </c>
      <c r="D196" s="112" t="s">
        <v>335</v>
      </c>
      <c r="E196" s="119">
        <v>482061</v>
      </c>
      <c r="F196" s="112" t="s">
        <v>966</v>
      </c>
      <c r="G196" s="112" t="s">
        <v>1662</v>
      </c>
      <c r="H196" s="112" t="s">
        <v>1662</v>
      </c>
      <c r="I196" s="116">
        <v>1</v>
      </c>
      <c r="J196" s="288">
        <v>35200</v>
      </c>
      <c r="K196" s="288">
        <v>5500</v>
      </c>
      <c r="L196" s="288"/>
      <c r="M196" s="288" t="s">
        <v>989</v>
      </c>
      <c r="N196" s="288" t="s">
        <v>989</v>
      </c>
      <c r="O196" s="288">
        <v>40700</v>
      </c>
      <c r="P196" s="288">
        <f t="shared" ca="1" si="6"/>
        <v>40700</v>
      </c>
      <c r="Q196" s="289">
        <v>43314</v>
      </c>
      <c r="R196" s="289">
        <v>2387.5</v>
      </c>
      <c r="S196" s="289">
        <v>45701.5</v>
      </c>
      <c r="T196" s="290">
        <f t="shared" ca="1" si="7"/>
        <v>45701.5</v>
      </c>
      <c r="U196" s="109"/>
      <c r="V196" s="109" t="s">
        <v>1366</v>
      </c>
      <c r="W196" s="109" t="s">
        <v>1369</v>
      </c>
      <c r="X196" s="108" t="s">
        <v>1367</v>
      </c>
      <c r="Y196" s="108" t="s">
        <v>1046</v>
      </c>
      <c r="Z196" s="287">
        <v>49782</v>
      </c>
      <c r="AA196" s="107">
        <f t="shared" ca="1" si="8"/>
        <v>54165</v>
      </c>
      <c r="AB196" s="108" t="s">
        <v>1670</v>
      </c>
      <c r="AC196" s="108" t="s">
        <v>1669</v>
      </c>
      <c r="AD196" s="108">
        <v>2017</v>
      </c>
      <c r="AE196" s="110">
        <v>2055</v>
      </c>
      <c r="AF196" s="110">
        <v>685.38</v>
      </c>
      <c r="AG196" s="108" t="s">
        <v>1666</v>
      </c>
      <c r="AH196" s="110">
        <v>5.4</v>
      </c>
      <c r="AI196" s="109" t="s">
        <v>991</v>
      </c>
      <c r="AJ196" s="109"/>
      <c r="AK196" s="80">
        <v>54165</v>
      </c>
      <c r="AL196" s="78">
        <v>2048</v>
      </c>
      <c r="AM196" s="78">
        <v>2049</v>
      </c>
      <c r="AN196" s="78">
        <v>2078</v>
      </c>
      <c r="AO196" s="251">
        <f ca="1">IF(J196=0,0,J196*AV196/100/IF(OR($P$7="",ISNUMBER($P$7)=FALSE),1,((1+$P$7/100)^(IF(OR($P$11="",ISNUMBER($P$11)=FALSE),AL196,IF(YEAR(NOW())+$P$11&lt;AL196,YEAR(NOW())+$P$11,AL196))-YEAR(NOW()))))*IF(OR($P$9="",ISNUMBER($P$9)=FALSE),1,((1+$P$9/100)^(IF(OR($P$11="",ISNUMBER($P$11)=FALSE),AL196,IF(YEAR(NOW())+$P$11&lt;AL196,YEAR(NOW())+$P$11,AL196))-YEAR(NOW())))))</f>
        <v>35200</v>
      </c>
      <c r="AP196" s="251">
        <f ca="1">IF(K196=0,0,K196*AV196/100/IF(OR($P$7="",ISNUMBER($P$7)=FALSE),1,((1+$P$7/100)^(IF(OR($P$11="",ISNUMBER($P$11)=FALSE),AM196,IF(YEAR(NOW())+$P$11+1&lt;AM196,YEAR(NOW())+$P$11+1,AM196))-YEAR(NOW()))))*IF(OR($P$9="",ISNUMBER($P$9)=FALSE),1,((1+$P$9/100)^(IF(OR($P$11="",ISNUMBER($P$11)=FALSE),AM196,IF(YEAR(NOW())+$P$11+1&lt;AM196,YEAR(NOW())+$P$11+1,AM196))-YEAR(NOW())))))</f>
        <v>5500</v>
      </c>
      <c r="AQ196" s="251"/>
      <c r="AR196" s="251">
        <f ca="1">IF(M196="$0 (pad)",0,IF(M196=0,0,M196*AV196/100/IF(OR($P$7="",ISNUMBER($P$7)=FALSE),1,((1+$P$7/100)^(IF(OR($P$11="",ISNUMBER($P$11)=FALSE),AN196,IF(YEAR(NOW())+$P$11+10&lt;AN196,YEAR(NOW())+$P$11+10,AN196))-YEAR(NOW()))))*IF(OR($P$9="",ISNUMBER($P$9)=FALSE),1,((1+$P$9/100)^(IF(OR($P$11="",ISNUMBER($P$11)=FALSE),AN196,IF(YEAR(NOW())+$P$11+10&lt;AN196,YEAR(NOW())+$P$11+10,AN196))-YEAR(NOW()))))))</f>
        <v>0</v>
      </c>
      <c r="AS196" s="251">
        <f ca="1">IF(N196="$0 (pad)",0,IF(N196=0,0,N196*AV196/100/IF(OR($P$7="",ISNUMBER($P$7)=FALSE),1,((1+$P$7/100)^(IF(OR($P$11="",ISNUMBER($P$11)=FALSE),AN196,IF(YEAR(NOW())+$P$11+10&lt;AN196,YEAR(NOW())+$P$11+10,AN196))-YEAR(NOW()))))*IF(OR($P$9="",ISNUMBER($P$9)=FALSE),1,((1+$P$9/100)^(IF(OR($P$11="",ISNUMBER($P$11)=FALSE),AN196,IF(YEAR(NOW())+$P$11+10&lt;AN196,YEAR(NOW())+$P$11+10,AN196))-YEAR(NOW()))))))</f>
        <v>0</v>
      </c>
      <c r="AT196" s="251">
        <f ca="1">IF(Q196=0,0,Q196*AV196/100/IF(OR($P$7="",ISNUMBER($P$7)=FALSE),1,((1+$P$7/100)^(IF(OR($P$11="",ISNUMBER($P$11)=FALSE),AL196,IF(YEAR(NOW())+$P$11&lt;AL196,YEAR(NOW())+$P$11,AL196))-YEAR(NOW()))))*IF(OR($P$9="",ISNUMBER($P$9)=FALSE),1,((1+$P$9/100)^(IF(OR($P$11="",ISNUMBER($P$11)=FALSE),AL196,IF(YEAR(NOW())+$P$11&lt;AL196,YEAR(NOW())+$P$11,AL196))-YEAR(NOW())))))</f>
        <v>43314</v>
      </c>
      <c r="AU196" s="251">
        <f ca="1">IF(R196=0,0,R196*AV196/100/IF(OR($P$7="",ISNUMBER($P$7)=FALSE),1,((1+$P$7/100)^(IF(OR($P$11="",ISNUMBER($P$11)=FALSE),IF(AN196="",YEAR(NOW())+5,AN196),IF(YEAR(NOW())+$P$11+10&lt;IF(AN196="",YEAR(NOW())+5,AN196),YEAR(NOW())+$P$11+10,IF(AN196="",YEAR(NOW())+5,AN196)))-YEAR(NOW()))))*IF(OR($P$9="",ISNUMBER($P$9)=FALSE),1,((1+$P$9/100)^(IF(OR($P$11="",ISNUMBER($P$11)=FALSE),IF(AN196="",YEAR(NOW())+5,AN196),IF(YEAR(NOW())+$P$11+10&lt;IF(AN196="",YEAR(NOW())+5,AN196),YEAR(NOW())+$P$11+10,IF(AN196="",YEAR(NOW())+5,AN196)))-YEAR(NOW())))))</f>
        <v>2387.5</v>
      </c>
      <c r="AV196" s="78">
        <v>100</v>
      </c>
    </row>
    <row r="197" spans="1:48" x14ac:dyDescent="0.15">
      <c r="A197" s="112">
        <v>178</v>
      </c>
      <c r="B197" s="112" t="s">
        <v>1660</v>
      </c>
      <c r="C197" s="113" t="s">
        <v>1361</v>
      </c>
      <c r="D197" s="112" t="s">
        <v>336</v>
      </c>
      <c r="E197" s="119">
        <v>433251</v>
      </c>
      <c r="F197" s="112" t="s">
        <v>966</v>
      </c>
      <c r="G197" s="112" t="s">
        <v>1661</v>
      </c>
      <c r="H197" s="112" t="s">
        <v>1661</v>
      </c>
      <c r="I197" s="116">
        <v>1</v>
      </c>
      <c r="J197" s="288">
        <v>32200</v>
      </c>
      <c r="K197" s="288">
        <v>5500</v>
      </c>
      <c r="L197" s="288"/>
      <c r="M197" s="288" t="s">
        <v>989</v>
      </c>
      <c r="N197" s="288" t="s">
        <v>989</v>
      </c>
      <c r="O197" s="288">
        <v>37700</v>
      </c>
      <c r="P197" s="288">
        <f t="shared" ca="1" si="6"/>
        <v>37700</v>
      </c>
      <c r="Q197" s="289">
        <v>43314</v>
      </c>
      <c r="R197" s="289">
        <v>2387.5</v>
      </c>
      <c r="S197" s="289">
        <v>45701.5</v>
      </c>
      <c r="T197" s="290">
        <f t="shared" ca="1" si="7"/>
        <v>45701.5</v>
      </c>
      <c r="U197" s="109"/>
      <c r="V197" s="109" t="s">
        <v>1366</v>
      </c>
      <c r="W197" s="109" t="s">
        <v>1369</v>
      </c>
      <c r="X197" s="108" t="s">
        <v>1367</v>
      </c>
      <c r="Y197" s="108" t="s">
        <v>1084</v>
      </c>
      <c r="Z197" s="287">
        <v>42521</v>
      </c>
      <c r="AA197" s="107">
        <f t="shared" ca="1" si="8"/>
        <v>46904</v>
      </c>
      <c r="AB197" s="108" t="s">
        <v>1670</v>
      </c>
      <c r="AC197" s="108" t="s">
        <v>1669</v>
      </c>
      <c r="AD197" s="108">
        <v>2011</v>
      </c>
      <c r="AE197" s="110">
        <v>1390</v>
      </c>
      <c r="AF197" s="110">
        <v>687.47</v>
      </c>
      <c r="AG197" s="108" t="s">
        <v>1666</v>
      </c>
      <c r="AH197" s="110"/>
      <c r="AI197" s="109" t="s">
        <v>991</v>
      </c>
      <c r="AJ197" s="109"/>
      <c r="AK197" s="80">
        <v>46904</v>
      </c>
      <c r="AL197" s="78">
        <v>2028</v>
      </c>
      <c r="AM197" s="78">
        <v>2029</v>
      </c>
      <c r="AN197" s="78">
        <v>2038</v>
      </c>
      <c r="AO197" s="251">
        <f ca="1">IF(J197=0,0,J197*AV197/100/IF(OR($P$7="",ISNUMBER($P$7)=FALSE),1,((1+$P$7/100)^(IF(OR($P$11="",ISNUMBER($P$11)=FALSE),AL197,IF(YEAR(NOW())+$P$11&lt;AL197,YEAR(NOW())+$P$11,AL197))-YEAR(NOW()))))*IF(OR($P$9="",ISNUMBER($P$9)=FALSE),1,((1+$P$9/100)^(IF(OR($P$11="",ISNUMBER($P$11)=FALSE),AL197,IF(YEAR(NOW())+$P$11&lt;AL197,YEAR(NOW())+$P$11,AL197))-YEAR(NOW())))))</f>
        <v>32200</v>
      </c>
      <c r="AP197" s="251">
        <f ca="1">IF(K197=0,0,K197*AV197/100/IF(OR($P$7="",ISNUMBER($P$7)=FALSE),1,((1+$P$7/100)^(IF(OR($P$11="",ISNUMBER($P$11)=FALSE),AM197,IF(YEAR(NOW())+$P$11+1&lt;AM197,YEAR(NOW())+$P$11+1,AM197))-YEAR(NOW()))))*IF(OR($P$9="",ISNUMBER($P$9)=FALSE),1,((1+$P$9/100)^(IF(OR($P$11="",ISNUMBER($P$11)=FALSE),AM197,IF(YEAR(NOW())+$P$11+1&lt;AM197,YEAR(NOW())+$P$11+1,AM197))-YEAR(NOW())))))</f>
        <v>5500</v>
      </c>
      <c r="AQ197" s="251"/>
      <c r="AR197" s="251">
        <f ca="1">IF(M197="$0 (pad)",0,IF(M197=0,0,M197*AV197/100/IF(OR($P$7="",ISNUMBER($P$7)=FALSE),1,((1+$P$7/100)^(IF(OR($P$11="",ISNUMBER($P$11)=FALSE),AN197,IF(YEAR(NOW())+$P$11+10&lt;AN197,YEAR(NOW())+$P$11+10,AN197))-YEAR(NOW()))))*IF(OR($P$9="",ISNUMBER($P$9)=FALSE),1,((1+$P$9/100)^(IF(OR($P$11="",ISNUMBER($P$11)=FALSE),AN197,IF(YEAR(NOW())+$P$11+10&lt;AN197,YEAR(NOW())+$P$11+10,AN197))-YEAR(NOW()))))))</f>
        <v>0</v>
      </c>
      <c r="AS197" s="251">
        <f ca="1">IF(N197="$0 (pad)",0,IF(N197=0,0,N197*AV197/100/IF(OR($P$7="",ISNUMBER($P$7)=FALSE),1,((1+$P$7/100)^(IF(OR($P$11="",ISNUMBER($P$11)=FALSE),AN197,IF(YEAR(NOW())+$P$11+10&lt;AN197,YEAR(NOW())+$P$11+10,AN197))-YEAR(NOW()))))*IF(OR($P$9="",ISNUMBER($P$9)=FALSE),1,((1+$P$9/100)^(IF(OR($P$11="",ISNUMBER($P$11)=FALSE),AN197,IF(YEAR(NOW())+$P$11+10&lt;AN197,YEAR(NOW())+$P$11+10,AN197))-YEAR(NOW()))))))</f>
        <v>0</v>
      </c>
      <c r="AT197" s="251">
        <f ca="1">IF(Q197=0,0,Q197*AV197/100/IF(OR($P$7="",ISNUMBER($P$7)=FALSE),1,((1+$P$7/100)^(IF(OR($P$11="",ISNUMBER($P$11)=FALSE),AL197,IF(YEAR(NOW())+$P$11&lt;AL197,YEAR(NOW())+$P$11,AL197))-YEAR(NOW()))))*IF(OR($P$9="",ISNUMBER($P$9)=FALSE),1,((1+$P$9/100)^(IF(OR($P$11="",ISNUMBER($P$11)=FALSE),AL197,IF(YEAR(NOW())+$P$11&lt;AL197,YEAR(NOW())+$P$11,AL197))-YEAR(NOW())))))</f>
        <v>43314</v>
      </c>
      <c r="AU197" s="251">
        <f ca="1">IF(R197=0,0,R197*AV197/100/IF(OR($P$7="",ISNUMBER($P$7)=FALSE),1,((1+$P$7/100)^(IF(OR($P$11="",ISNUMBER($P$11)=FALSE),IF(AN197="",YEAR(NOW())+5,AN197),IF(YEAR(NOW())+$P$11+10&lt;IF(AN197="",YEAR(NOW())+5,AN197),YEAR(NOW())+$P$11+10,IF(AN197="",YEAR(NOW())+5,AN197)))-YEAR(NOW()))))*IF(OR($P$9="",ISNUMBER($P$9)=FALSE),1,((1+$P$9/100)^(IF(OR($P$11="",ISNUMBER($P$11)=FALSE),IF(AN197="",YEAR(NOW())+5,AN197),IF(YEAR(NOW())+$P$11+10&lt;IF(AN197="",YEAR(NOW())+5,AN197),YEAR(NOW())+$P$11+10,IF(AN197="",YEAR(NOW())+5,AN197)))-YEAR(NOW())))))</f>
        <v>2387.5</v>
      </c>
      <c r="AV197" s="78">
        <v>100</v>
      </c>
    </row>
    <row r="198" spans="1:48" x14ac:dyDescent="0.15">
      <c r="A198" s="112">
        <v>179</v>
      </c>
      <c r="B198" s="112" t="s">
        <v>1660</v>
      </c>
      <c r="C198" s="113" t="s">
        <v>1361</v>
      </c>
      <c r="D198" s="112" t="s">
        <v>337</v>
      </c>
      <c r="E198" s="119">
        <v>433252</v>
      </c>
      <c r="F198" s="112" t="s">
        <v>966</v>
      </c>
      <c r="G198" s="112" t="s">
        <v>1661</v>
      </c>
      <c r="H198" s="112" t="s">
        <v>1661</v>
      </c>
      <c r="I198" s="116">
        <v>1</v>
      </c>
      <c r="J198" s="288">
        <v>35200</v>
      </c>
      <c r="K198" s="288">
        <v>5500</v>
      </c>
      <c r="L198" s="288"/>
      <c r="M198" s="288" t="s">
        <v>989</v>
      </c>
      <c r="N198" s="288" t="s">
        <v>989</v>
      </c>
      <c r="O198" s="288">
        <v>40700</v>
      </c>
      <c r="P198" s="288">
        <f t="shared" ca="1" si="6"/>
        <v>40700</v>
      </c>
      <c r="Q198" s="289">
        <v>43314</v>
      </c>
      <c r="R198" s="289">
        <v>2387.5</v>
      </c>
      <c r="S198" s="289">
        <v>45701.5</v>
      </c>
      <c r="T198" s="290">
        <f t="shared" ca="1" si="7"/>
        <v>45701.5</v>
      </c>
      <c r="U198" s="109"/>
      <c r="V198" s="109" t="s">
        <v>1366</v>
      </c>
      <c r="W198" s="109" t="s">
        <v>1369</v>
      </c>
      <c r="X198" s="108" t="s">
        <v>1367</v>
      </c>
      <c r="Y198" s="108" t="s">
        <v>1084</v>
      </c>
      <c r="Z198" s="287">
        <v>42674</v>
      </c>
      <c r="AA198" s="107">
        <f t="shared" ca="1" si="8"/>
        <v>47057</v>
      </c>
      <c r="AB198" s="108" t="s">
        <v>1670</v>
      </c>
      <c r="AC198" s="108" t="s">
        <v>1669</v>
      </c>
      <c r="AD198" s="108">
        <v>2011</v>
      </c>
      <c r="AE198" s="110">
        <v>1490</v>
      </c>
      <c r="AF198" s="110">
        <v>686.55</v>
      </c>
      <c r="AG198" s="108" t="s">
        <v>1666</v>
      </c>
      <c r="AH198" s="110"/>
      <c r="AI198" s="109" t="s">
        <v>991</v>
      </c>
      <c r="AJ198" s="109"/>
      <c r="AK198" s="80">
        <v>47057</v>
      </c>
      <c r="AL198" s="78">
        <v>2028</v>
      </c>
      <c r="AM198" s="78">
        <v>2029</v>
      </c>
      <c r="AN198" s="78">
        <v>2038</v>
      </c>
      <c r="AO198" s="251">
        <f ca="1">IF(J198=0,0,J198*AV198/100/IF(OR($P$7="",ISNUMBER($P$7)=FALSE),1,((1+$P$7/100)^(IF(OR($P$11="",ISNUMBER($P$11)=FALSE),AL198,IF(YEAR(NOW())+$P$11&lt;AL198,YEAR(NOW())+$P$11,AL198))-YEAR(NOW()))))*IF(OR($P$9="",ISNUMBER($P$9)=FALSE),1,((1+$P$9/100)^(IF(OR($P$11="",ISNUMBER($P$11)=FALSE),AL198,IF(YEAR(NOW())+$P$11&lt;AL198,YEAR(NOW())+$P$11,AL198))-YEAR(NOW())))))</f>
        <v>35200</v>
      </c>
      <c r="AP198" s="251">
        <f ca="1">IF(K198=0,0,K198*AV198/100/IF(OR($P$7="",ISNUMBER($P$7)=FALSE),1,((1+$P$7/100)^(IF(OR($P$11="",ISNUMBER($P$11)=FALSE),AM198,IF(YEAR(NOW())+$P$11+1&lt;AM198,YEAR(NOW())+$P$11+1,AM198))-YEAR(NOW()))))*IF(OR($P$9="",ISNUMBER($P$9)=FALSE),1,((1+$P$9/100)^(IF(OR($P$11="",ISNUMBER($P$11)=FALSE),AM198,IF(YEAR(NOW())+$P$11+1&lt;AM198,YEAR(NOW())+$P$11+1,AM198))-YEAR(NOW())))))</f>
        <v>5500</v>
      </c>
      <c r="AQ198" s="251"/>
      <c r="AR198" s="251">
        <f ca="1">IF(M198="$0 (pad)",0,IF(M198=0,0,M198*AV198/100/IF(OR($P$7="",ISNUMBER($P$7)=FALSE),1,((1+$P$7/100)^(IF(OR($P$11="",ISNUMBER($P$11)=FALSE),AN198,IF(YEAR(NOW())+$P$11+10&lt;AN198,YEAR(NOW())+$P$11+10,AN198))-YEAR(NOW()))))*IF(OR($P$9="",ISNUMBER($P$9)=FALSE),1,((1+$P$9/100)^(IF(OR($P$11="",ISNUMBER($P$11)=FALSE),AN198,IF(YEAR(NOW())+$P$11+10&lt;AN198,YEAR(NOW())+$P$11+10,AN198))-YEAR(NOW()))))))</f>
        <v>0</v>
      </c>
      <c r="AS198" s="251">
        <f ca="1">IF(N198="$0 (pad)",0,IF(N198=0,0,N198*AV198/100/IF(OR($P$7="",ISNUMBER($P$7)=FALSE),1,((1+$P$7/100)^(IF(OR($P$11="",ISNUMBER($P$11)=FALSE),AN198,IF(YEAR(NOW())+$P$11+10&lt;AN198,YEAR(NOW())+$P$11+10,AN198))-YEAR(NOW()))))*IF(OR($P$9="",ISNUMBER($P$9)=FALSE),1,((1+$P$9/100)^(IF(OR($P$11="",ISNUMBER($P$11)=FALSE),AN198,IF(YEAR(NOW())+$P$11+10&lt;AN198,YEAR(NOW())+$P$11+10,AN198))-YEAR(NOW()))))))</f>
        <v>0</v>
      </c>
      <c r="AT198" s="251">
        <f ca="1">IF(Q198=0,0,Q198*AV198/100/IF(OR($P$7="",ISNUMBER($P$7)=FALSE),1,((1+$P$7/100)^(IF(OR($P$11="",ISNUMBER($P$11)=FALSE),AL198,IF(YEAR(NOW())+$P$11&lt;AL198,YEAR(NOW())+$P$11,AL198))-YEAR(NOW()))))*IF(OR($P$9="",ISNUMBER($P$9)=FALSE),1,((1+$P$9/100)^(IF(OR($P$11="",ISNUMBER($P$11)=FALSE),AL198,IF(YEAR(NOW())+$P$11&lt;AL198,YEAR(NOW())+$P$11,AL198))-YEAR(NOW())))))</f>
        <v>43314</v>
      </c>
      <c r="AU198" s="251">
        <f ca="1">IF(R198=0,0,R198*AV198/100/IF(OR($P$7="",ISNUMBER($P$7)=FALSE),1,((1+$P$7/100)^(IF(OR($P$11="",ISNUMBER($P$11)=FALSE),IF(AN198="",YEAR(NOW())+5,AN198),IF(YEAR(NOW())+$P$11+10&lt;IF(AN198="",YEAR(NOW())+5,AN198),YEAR(NOW())+$P$11+10,IF(AN198="",YEAR(NOW())+5,AN198)))-YEAR(NOW()))))*IF(OR($P$9="",ISNUMBER($P$9)=FALSE),1,((1+$P$9/100)^(IF(OR($P$11="",ISNUMBER($P$11)=FALSE),IF(AN198="",YEAR(NOW())+5,AN198),IF(YEAR(NOW())+$P$11+10&lt;IF(AN198="",YEAR(NOW())+5,AN198),YEAR(NOW())+$P$11+10,IF(AN198="",YEAR(NOW())+5,AN198)))-YEAR(NOW())))))</f>
        <v>2387.5</v>
      </c>
      <c r="AV198" s="78">
        <v>100</v>
      </c>
    </row>
    <row r="199" spans="1:48" x14ac:dyDescent="0.15">
      <c r="A199" s="112">
        <v>180</v>
      </c>
      <c r="B199" s="112" t="s">
        <v>1660</v>
      </c>
      <c r="C199" s="113" t="s">
        <v>1361</v>
      </c>
      <c r="D199" s="112" t="s">
        <v>338</v>
      </c>
      <c r="E199" s="119">
        <v>433249</v>
      </c>
      <c r="F199" s="112" t="s">
        <v>966</v>
      </c>
      <c r="G199" s="112" t="s">
        <v>1661</v>
      </c>
      <c r="H199" s="112" t="s">
        <v>1661</v>
      </c>
      <c r="I199" s="116">
        <v>1</v>
      </c>
      <c r="J199" s="288">
        <v>36400</v>
      </c>
      <c r="K199" s="288">
        <v>5500</v>
      </c>
      <c r="L199" s="288"/>
      <c r="M199" s="288" t="s">
        <v>989</v>
      </c>
      <c r="N199" s="288" t="s">
        <v>989</v>
      </c>
      <c r="O199" s="288">
        <v>41900</v>
      </c>
      <c r="P199" s="288">
        <f t="shared" ca="1" si="6"/>
        <v>41900</v>
      </c>
      <c r="Q199" s="289">
        <v>43314</v>
      </c>
      <c r="R199" s="289">
        <v>23875</v>
      </c>
      <c r="S199" s="289">
        <v>67189</v>
      </c>
      <c r="T199" s="290">
        <f t="shared" ca="1" si="7"/>
        <v>67189</v>
      </c>
      <c r="U199" s="109"/>
      <c r="V199" s="109" t="s">
        <v>1366</v>
      </c>
      <c r="W199" s="109" t="s">
        <v>1369</v>
      </c>
      <c r="X199" s="108" t="s">
        <v>1367</v>
      </c>
      <c r="Y199" s="108" t="s">
        <v>1084</v>
      </c>
      <c r="Z199" s="287">
        <v>42674</v>
      </c>
      <c r="AA199" s="107">
        <f t="shared" ca="1" si="8"/>
        <v>47057</v>
      </c>
      <c r="AB199" s="108" t="s">
        <v>1670</v>
      </c>
      <c r="AC199" s="108" t="s">
        <v>1669</v>
      </c>
      <c r="AD199" s="108">
        <v>2011</v>
      </c>
      <c r="AE199" s="110">
        <v>1494</v>
      </c>
      <c r="AF199" s="110">
        <v>688.11</v>
      </c>
      <c r="AG199" s="108" t="s">
        <v>1666</v>
      </c>
      <c r="AH199" s="110"/>
      <c r="AI199" s="109" t="s">
        <v>991</v>
      </c>
      <c r="AJ199" s="109"/>
      <c r="AK199" s="80">
        <v>47057</v>
      </c>
      <c r="AL199" s="78">
        <v>2028</v>
      </c>
      <c r="AM199" s="78">
        <v>2029</v>
      </c>
      <c r="AN199" s="78">
        <v>2038</v>
      </c>
      <c r="AO199" s="251">
        <f ca="1">IF(J199=0,0,J199*AV199/100/IF(OR($P$7="",ISNUMBER($P$7)=FALSE),1,((1+$P$7/100)^(IF(OR($P$11="",ISNUMBER($P$11)=FALSE),AL199,IF(YEAR(NOW())+$P$11&lt;AL199,YEAR(NOW())+$P$11,AL199))-YEAR(NOW()))))*IF(OR($P$9="",ISNUMBER($P$9)=FALSE),1,((1+$P$9/100)^(IF(OR($P$11="",ISNUMBER($P$11)=FALSE),AL199,IF(YEAR(NOW())+$P$11&lt;AL199,YEAR(NOW())+$P$11,AL199))-YEAR(NOW())))))</f>
        <v>36400</v>
      </c>
      <c r="AP199" s="251">
        <f ca="1">IF(K199=0,0,K199*AV199/100/IF(OR($P$7="",ISNUMBER($P$7)=FALSE),1,((1+$P$7/100)^(IF(OR($P$11="",ISNUMBER($P$11)=FALSE),AM199,IF(YEAR(NOW())+$P$11+1&lt;AM199,YEAR(NOW())+$P$11+1,AM199))-YEAR(NOW()))))*IF(OR($P$9="",ISNUMBER($P$9)=FALSE),1,((1+$P$9/100)^(IF(OR($P$11="",ISNUMBER($P$11)=FALSE),AM199,IF(YEAR(NOW())+$P$11+1&lt;AM199,YEAR(NOW())+$P$11+1,AM199))-YEAR(NOW())))))</f>
        <v>5500</v>
      </c>
      <c r="AQ199" s="251"/>
      <c r="AR199" s="251">
        <f ca="1">IF(M199="$0 (pad)",0,IF(M199=0,0,M199*AV199/100/IF(OR($P$7="",ISNUMBER($P$7)=FALSE),1,((1+$P$7/100)^(IF(OR($P$11="",ISNUMBER($P$11)=FALSE),AN199,IF(YEAR(NOW())+$P$11+10&lt;AN199,YEAR(NOW())+$P$11+10,AN199))-YEAR(NOW()))))*IF(OR($P$9="",ISNUMBER($P$9)=FALSE),1,((1+$P$9/100)^(IF(OR($P$11="",ISNUMBER($P$11)=FALSE),AN199,IF(YEAR(NOW())+$P$11+10&lt;AN199,YEAR(NOW())+$P$11+10,AN199))-YEAR(NOW()))))))</f>
        <v>0</v>
      </c>
      <c r="AS199" s="251">
        <f ca="1">IF(N199="$0 (pad)",0,IF(N199=0,0,N199*AV199/100/IF(OR($P$7="",ISNUMBER($P$7)=FALSE),1,((1+$P$7/100)^(IF(OR($P$11="",ISNUMBER($P$11)=FALSE),AN199,IF(YEAR(NOW())+$P$11+10&lt;AN199,YEAR(NOW())+$P$11+10,AN199))-YEAR(NOW()))))*IF(OR($P$9="",ISNUMBER($P$9)=FALSE),1,((1+$P$9/100)^(IF(OR($P$11="",ISNUMBER($P$11)=FALSE),AN199,IF(YEAR(NOW())+$P$11+10&lt;AN199,YEAR(NOW())+$P$11+10,AN199))-YEAR(NOW()))))))</f>
        <v>0</v>
      </c>
      <c r="AT199" s="251">
        <f ca="1">IF(Q199=0,0,Q199*AV199/100/IF(OR($P$7="",ISNUMBER($P$7)=FALSE),1,((1+$P$7/100)^(IF(OR($P$11="",ISNUMBER($P$11)=FALSE),AL199,IF(YEAR(NOW())+$P$11&lt;AL199,YEAR(NOW())+$P$11,AL199))-YEAR(NOW()))))*IF(OR($P$9="",ISNUMBER($P$9)=FALSE),1,((1+$P$9/100)^(IF(OR($P$11="",ISNUMBER($P$11)=FALSE),AL199,IF(YEAR(NOW())+$P$11&lt;AL199,YEAR(NOW())+$P$11,AL199))-YEAR(NOW())))))</f>
        <v>43314</v>
      </c>
      <c r="AU199" s="251">
        <f ca="1">IF(R199=0,0,R199*AV199/100/IF(OR($P$7="",ISNUMBER($P$7)=FALSE),1,((1+$P$7/100)^(IF(OR($P$11="",ISNUMBER($P$11)=FALSE),IF(AN199="",YEAR(NOW())+5,AN199),IF(YEAR(NOW())+$P$11+10&lt;IF(AN199="",YEAR(NOW())+5,AN199),YEAR(NOW())+$P$11+10,IF(AN199="",YEAR(NOW())+5,AN199)))-YEAR(NOW()))))*IF(OR($P$9="",ISNUMBER($P$9)=FALSE),1,((1+$P$9/100)^(IF(OR($P$11="",ISNUMBER($P$11)=FALSE),IF(AN199="",YEAR(NOW())+5,AN199),IF(YEAR(NOW())+$P$11+10&lt;IF(AN199="",YEAR(NOW())+5,AN199),YEAR(NOW())+$P$11+10,IF(AN199="",YEAR(NOW())+5,AN199)))-YEAR(NOW())))))</f>
        <v>23875</v>
      </c>
      <c r="AV199" s="78">
        <v>100</v>
      </c>
    </row>
    <row r="200" spans="1:48" x14ac:dyDescent="0.15">
      <c r="A200" s="112">
        <v>181</v>
      </c>
      <c r="B200" s="112" t="s">
        <v>1660</v>
      </c>
      <c r="C200" s="113" t="s">
        <v>1361</v>
      </c>
      <c r="D200" s="112" t="s">
        <v>339</v>
      </c>
      <c r="E200" s="119">
        <v>433250</v>
      </c>
      <c r="F200" s="112" t="s">
        <v>966</v>
      </c>
      <c r="G200" s="112" t="s">
        <v>1661</v>
      </c>
      <c r="H200" s="112" t="s">
        <v>1661</v>
      </c>
      <c r="I200" s="116">
        <v>1</v>
      </c>
      <c r="J200" s="288">
        <v>33600</v>
      </c>
      <c r="K200" s="288">
        <v>20500</v>
      </c>
      <c r="L200" s="288"/>
      <c r="M200" s="288">
        <v>0</v>
      </c>
      <c r="N200" s="288">
        <v>38200</v>
      </c>
      <c r="O200" s="288">
        <v>92300</v>
      </c>
      <c r="P200" s="288">
        <f t="shared" ca="1" si="6"/>
        <v>92300</v>
      </c>
      <c r="Q200" s="289">
        <v>43314</v>
      </c>
      <c r="R200" s="289">
        <v>2387.5</v>
      </c>
      <c r="S200" s="289">
        <v>45701.5</v>
      </c>
      <c r="T200" s="290">
        <f t="shared" ca="1" si="7"/>
        <v>45701.5</v>
      </c>
      <c r="U200" s="109"/>
      <c r="V200" s="109" t="s">
        <v>1366</v>
      </c>
      <c r="W200" s="109" t="s">
        <v>1369</v>
      </c>
      <c r="X200" s="108" t="s">
        <v>1367</v>
      </c>
      <c r="Y200" s="108" t="s">
        <v>1084</v>
      </c>
      <c r="Z200" s="287">
        <v>42674</v>
      </c>
      <c r="AA200" s="107">
        <f t="shared" ca="1" si="8"/>
        <v>47057</v>
      </c>
      <c r="AB200" s="108" t="s">
        <v>1670</v>
      </c>
      <c r="AC200" s="108" t="s">
        <v>1669</v>
      </c>
      <c r="AD200" s="108">
        <v>2011</v>
      </c>
      <c r="AE200" s="110">
        <v>1391</v>
      </c>
      <c r="AF200" s="110">
        <v>687.12</v>
      </c>
      <c r="AG200" s="108" t="s">
        <v>1666</v>
      </c>
      <c r="AH200" s="110"/>
      <c r="AI200" s="109" t="s">
        <v>991</v>
      </c>
      <c r="AJ200" s="109"/>
      <c r="AK200" s="80">
        <v>47057</v>
      </c>
      <c r="AL200" s="78">
        <v>2028</v>
      </c>
      <c r="AM200" s="78">
        <v>2029</v>
      </c>
      <c r="AN200" s="78">
        <v>2038</v>
      </c>
      <c r="AO200" s="251">
        <f ca="1">IF(J200=0,0,J200*AV200/100/IF(OR($P$7="",ISNUMBER($P$7)=FALSE),1,((1+$P$7/100)^(IF(OR($P$11="",ISNUMBER($P$11)=FALSE),AL200,IF(YEAR(NOW())+$P$11&lt;AL200,YEAR(NOW())+$P$11,AL200))-YEAR(NOW()))))*IF(OR($P$9="",ISNUMBER($P$9)=FALSE),1,((1+$P$9/100)^(IF(OR($P$11="",ISNUMBER($P$11)=FALSE),AL200,IF(YEAR(NOW())+$P$11&lt;AL200,YEAR(NOW())+$P$11,AL200))-YEAR(NOW())))))</f>
        <v>33600</v>
      </c>
      <c r="AP200" s="251">
        <f ca="1">IF(K200=0,0,K200*AV200/100/IF(OR($P$7="",ISNUMBER($P$7)=FALSE),1,((1+$P$7/100)^(IF(OR($P$11="",ISNUMBER($P$11)=FALSE),AM200,IF(YEAR(NOW())+$P$11+1&lt;AM200,YEAR(NOW())+$P$11+1,AM200))-YEAR(NOW()))))*IF(OR($P$9="",ISNUMBER($P$9)=FALSE),1,((1+$P$9/100)^(IF(OR($P$11="",ISNUMBER($P$11)=FALSE),AM200,IF(YEAR(NOW())+$P$11+1&lt;AM200,YEAR(NOW())+$P$11+1,AM200))-YEAR(NOW())))))</f>
        <v>20500</v>
      </c>
      <c r="AQ200" s="251"/>
      <c r="AR200" s="251">
        <f ca="1">IF(M200="$0 (pad)",0,IF(M200=0,0,M200*AV200/100/IF(OR($P$7="",ISNUMBER($P$7)=FALSE),1,((1+$P$7/100)^(IF(OR($P$11="",ISNUMBER($P$11)=FALSE),AN200,IF(YEAR(NOW())+$P$11+10&lt;AN200,YEAR(NOW())+$P$11+10,AN200))-YEAR(NOW()))))*IF(OR($P$9="",ISNUMBER($P$9)=FALSE),1,((1+$P$9/100)^(IF(OR($P$11="",ISNUMBER($P$11)=FALSE),AN200,IF(YEAR(NOW())+$P$11+10&lt;AN200,YEAR(NOW())+$P$11+10,AN200))-YEAR(NOW()))))))</f>
        <v>0</v>
      </c>
      <c r="AS200" s="251">
        <f ca="1">IF(N200="$0 (pad)",0,IF(N200=0,0,N200*AV200/100/IF(OR($P$7="",ISNUMBER($P$7)=FALSE),1,((1+$P$7/100)^(IF(OR($P$11="",ISNUMBER($P$11)=FALSE),AN200,IF(YEAR(NOW())+$P$11+10&lt;AN200,YEAR(NOW())+$P$11+10,AN200))-YEAR(NOW()))))*IF(OR($P$9="",ISNUMBER($P$9)=FALSE),1,((1+$P$9/100)^(IF(OR($P$11="",ISNUMBER($P$11)=FALSE),AN200,IF(YEAR(NOW())+$P$11+10&lt;AN200,YEAR(NOW())+$P$11+10,AN200))-YEAR(NOW()))))))</f>
        <v>38200</v>
      </c>
      <c r="AT200" s="251">
        <f ca="1">IF(Q200=0,0,Q200*AV200/100/IF(OR($P$7="",ISNUMBER($P$7)=FALSE),1,((1+$P$7/100)^(IF(OR($P$11="",ISNUMBER($P$11)=FALSE),AL200,IF(YEAR(NOW())+$P$11&lt;AL200,YEAR(NOW())+$P$11,AL200))-YEAR(NOW()))))*IF(OR($P$9="",ISNUMBER($P$9)=FALSE),1,((1+$P$9/100)^(IF(OR($P$11="",ISNUMBER($P$11)=FALSE),AL200,IF(YEAR(NOW())+$P$11&lt;AL200,YEAR(NOW())+$P$11,AL200))-YEAR(NOW())))))</f>
        <v>43314</v>
      </c>
      <c r="AU200" s="251">
        <f ca="1">IF(R200=0,0,R200*AV200/100/IF(OR($P$7="",ISNUMBER($P$7)=FALSE),1,((1+$P$7/100)^(IF(OR($P$11="",ISNUMBER($P$11)=FALSE),IF(AN200="",YEAR(NOW())+5,AN200),IF(YEAR(NOW())+$P$11+10&lt;IF(AN200="",YEAR(NOW())+5,AN200),YEAR(NOW())+$P$11+10,IF(AN200="",YEAR(NOW())+5,AN200)))-YEAR(NOW()))))*IF(OR($P$9="",ISNUMBER($P$9)=FALSE),1,((1+$P$9/100)^(IF(OR($P$11="",ISNUMBER($P$11)=FALSE),IF(AN200="",YEAR(NOW())+5,AN200),IF(YEAR(NOW())+$P$11+10&lt;IF(AN200="",YEAR(NOW())+5,AN200),YEAR(NOW())+$P$11+10,IF(AN200="",YEAR(NOW())+5,AN200)))-YEAR(NOW())))))</f>
        <v>2387.5</v>
      </c>
      <c r="AV200" s="78">
        <v>100</v>
      </c>
    </row>
    <row r="201" spans="1:48" x14ac:dyDescent="0.15">
      <c r="A201" s="112">
        <v>182</v>
      </c>
      <c r="B201" s="112" t="s">
        <v>1660</v>
      </c>
      <c r="C201" s="113" t="s">
        <v>1361</v>
      </c>
      <c r="D201" s="112" t="s">
        <v>340</v>
      </c>
      <c r="E201" s="119">
        <v>203814</v>
      </c>
      <c r="F201" s="112" t="s">
        <v>966</v>
      </c>
      <c r="G201" s="112" t="s">
        <v>1661</v>
      </c>
      <c r="H201" s="112" t="s">
        <v>1661</v>
      </c>
      <c r="I201" s="116">
        <v>1</v>
      </c>
      <c r="J201" s="288">
        <v>39100</v>
      </c>
      <c r="K201" s="288">
        <v>14500</v>
      </c>
      <c r="L201" s="288"/>
      <c r="M201" s="288">
        <v>0</v>
      </c>
      <c r="N201" s="288">
        <v>37500</v>
      </c>
      <c r="O201" s="288">
        <v>91100</v>
      </c>
      <c r="P201" s="288">
        <f t="shared" ca="1" si="6"/>
        <v>91100</v>
      </c>
      <c r="Q201" s="289">
        <v>54142.5</v>
      </c>
      <c r="R201" s="289">
        <v>23875</v>
      </c>
      <c r="S201" s="289">
        <v>78017.5</v>
      </c>
      <c r="T201" s="290">
        <f t="shared" ca="1" si="7"/>
        <v>78017.5</v>
      </c>
      <c r="U201" s="109"/>
      <c r="V201" s="109" t="s">
        <v>1366</v>
      </c>
      <c r="W201" s="109" t="s">
        <v>1369</v>
      </c>
      <c r="X201" s="108" t="s">
        <v>1367</v>
      </c>
      <c r="Y201" s="108" t="s">
        <v>1085</v>
      </c>
      <c r="Z201" s="287">
        <v>45230</v>
      </c>
      <c r="AA201" s="107">
        <f t="shared" ca="1" si="8"/>
        <v>49613</v>
      </c>
      <c r="AB201" s="108" t="s">
        <v>1670</v>
      </c>
      <c r="AC201" s="108" t="s">
        <v>1669</v>
      </c>
      <c r="AD201" s="108">
        <v>1997</v>
      </c>
      <c r="AE201" s="110">
        <v>963</v>
      </c>
      <c r="AF201" s="110">
        <v>963</v>
      </c>
      <c r="AG201" s="108" t="s">
        <v>1665</v>
      </c>
      <c r="AH201" s="110"/>
      <c r="AI201" s="109" t="s">
        <v>991</v>
      </c>
      <c r="AJ201" s="109"/>
      <c r="AK201" s="80">
        <v>49613</v>
      </c>
      <c r="AL201" s="78">
        <v>2035</v>
      </c>
      <c r="AM201" s="78">
        <v>2036</v>
      </c>
      <c r="AN201" s="78">
        <v>2045</v>
      </c>
      <c r="AO201" s="251">
        <f ca="1">IF(J201=0,0,J201*AV201/100/IF(OR($P$7="",ISNUMBER($P$7)=FALSE),1,((1+$P$7/100)^(IF(OR($P$11="",ISNUMBER($P$11)=FALSE),AL201,IF(YEAR(NOW())+$P$11&lt;AL201,YEAR(NOW())+$P$11,AL201))-YEAR(NOW()))))*IF(OR($P$9="",ISNUMBER($P$9)=FALSE),1,((1+$P$9/100)^(IF(OR($P$11="",ISNUMBER($P$11)=FALSE),AL201,IF(YEAR(NOW())+$P$11&lt;AL201,YEAR(NOW())+$P$11,AL201))-YEAR(NOW())))))</f>
        <v>39100</v>
      </c>
      <c r="AP201" s="251">
        <f ca="1">IF(K201=0,0,K201*AV201/100/IF(OR($P$7="",ISNUMBER($P$7)=FALSE),1,((1+$P$7/100)^(IF(OR($P$11="",ISNUMBER($P$11)=FALSE),AM201,IF(YEAR(NOW())+$P$11+1&lt;AM201,YEAR(NOW())+$P$11+1,AM201))-YEAR(NOW()))))*IF(OR($P$9="",ISNUMBER($P$9)=FALSE),1,((1+$P$9/100)^(IF(OR($P$11="",ISNUMBER($P$11)=FALSE),AM201,IF(YEAR(NOW())+$P$11+1&lt;AM201,YEAR(NOW())+$P$11+1,AM201))-YEAR(NOW())))))</f>
        <v>14500</v>
      </c>
      <c r="AQ201" s="251"/>
      <c r="AR201" s="251">
        <f ca="1">IF(M201="$0 (pad)",0,IF(M201=0,0,M201*AV201/100/IF(OR($P$7="",ISNUMBER($P$7)=FALSE),1,((1+$P$7/100)^(IF(OR($P$11="",ISNUMBER($P$11)=FALSE),AN201,IF(YEAR(NOW())+$P$11+10&lt;AN201,YEAR(NOW())+$P$11+10,AN201))-YEAR(NOW()))))*IF(OR($P$9="",ISNUMBER($P$9)=FALSE),1,((1+$P$9/100)^(IF(OR($P$11="",ISNUMBER($P$11)=FALSE),AN201,IF(YEAR(NOW())+$P$11+10&lt;AN201,YEAR(NOW())+$P$11+10,AN201))-YEAR(NOW()))))))</f>
        <v>0</v>
      </c>
      <c r="AS201" s="251">
        <f ca="1">IF(N201="$0 (pad)",0,IF(N201=0,0,N201*AV201/100/IF(OR($P$7="",ISNUMBER($P$7)=FALSE),1,((1+$P$7/100)^(IF(OR($P$11="",ISNUMBER($P$11)=FALSE),AN201,IF(YEAR(NOW())+$P$11+10&lt;AN201,YEAR(NOW())+$P$11+10,AN201))-YEAR(NOW()))))*IF(OR($P$9="",ISNUMBER($P$9)=FALSE),1,((1+$P$9/100)^(IF(OR($P$11="",ISNUMBER($P$11)=FALSE),AN201,IF(YEAR(NOW())+$P$11+10&lt;AN201,YEAR(NOW())+$P$11+10,AN201))-YEAR(NOW()))))))</f>
        <v>37500</v>
      </c>
      <c r="AT201" s="251">
        <f ca="1">IF(Q201=0,0,Q201*AV201/100/IF(OR($P$7="",ISNUMBER($P$7)=FALSE),1,((1+$P$7/100)^(IF(OR($P$11="",ISNUMBER($P$11)=FALSE),AL201,IF(YEAR(NOW())+$P$11&lt;AL201,YEAR(NOW())+$P$11,AL201))-YEAR(NOW()))))*IF(OR($P$9="",ISNUMBER($P$9)=FALSE),1,((1+$P$9/100)^(IF(OR($P$11="",ISNUMBER($P$11)=FALSE),AL201,IF(YEAR(NOW())+$P$11&lt;AL201,YEAR(NOW())+$P$11,AL201))-YEAR(NOW())))))</f>
        <v>54142.5</v>
      </c>
      <c r="AU201" s="251">
        <f ca="1">IF(R201=0,0,R201*AV201/100/IF(OR($P$7="",ISNUMBER($P$7)=FALSE),1,((1+$P$7/100)^(IF(OR($P$11="",ISNUMBER($P$11)=FALSE),IF(AN201="",YEAR(NOW())+5,AN201),IF(YEAR(NOW())+$P$11+10&lt;IF(AN201="",YEAR(NOW())+5,AN201),YEAR(NOW())+$P$11+10,IF(AN201="",YEAR(NOW())+5,AN201)))-YEAR(NOW()))))*IF(OR($P$9="",ISNUMBER($P$9)=FALSE),1,((1+$P$9/100)^(IF(OR($P$11="",ISNUMBER($P$11)=FALSE),IF(AN201="",YEAR(NOW())+5,AN201),IF(YEAR(NOW())+$P$11+10&lt;IF(AN201="",YEAR(NOW())+5,AN201),YEAR(NOW())+$P$11+10,IF(AN201="",YEAR(NOW())+5,AN201)))-YEAR(NOW())))))</f>
        <v>23875</v>
      </c>
      <c r="AV201" s="78">
        <v>100</v>
      </c>
    </row>
    <row r="202" spans="1:48" x14ac:dyDescent="0.15">
      <c r="A202" s="112">
        <v>183</v>
      </c>
      <c r="B202" s="112" t="s">
        <v>1660</v>
      </c>
      <c r="C202" s="113" t="s">
        <v>1361</v>
      </c>
      <c r="D202" s="112" t="s">
        <v>341</v>
      </c>
      <c r="E202" s="119">
        <v>442668</v>
      </c>
      <c r="F202" s="112" t="s">
        <v>966</v>
      </c>
      <c r="G202" s="112" t="s">
        <v>1661</v>
      </c>
      <c r="H202" s="112" t="s">
        <v>1661</v>
      </c>
      <c r="I202" s="116">
        <v>1</v>
      </c>
      <c r="J202" s="288">
        <v>39300</v>
      </c>
      <c r="K202" s="288">
        <v>5500</v>
      </c>
      <c r="L202" s="288"/>
      <c r="M202" s="288" t="s">
        <v>989</v>
      </c>
      <c r="N202" s="288" t="s">
        <v>989</v>
      </c>
      <c r="O202" s="288">
        <v>44800</v>
      </c>
      <c r="P202" s="288">
        <f t="shared" ca="1" si="6"/>
        <v>44800</v>
      </c>
      <c r="Q202" s="289">
        <v>43314</v>
      </c>
      <c r="R202" s="289">
        <v>23875</v>
      </c>
      <c r="S202" s="289">
        <v>67189</v>
      </c>
      <c r="T202" s="290">
        <f t="shared" ca="1" si="7"/>
        <v>67189</v>
      </c>
      <c r="U202" s="109"/>
      <c r="V202" s="109" t="s">
        <v>1366</v>
      </c>
      <c r="W202" s="109" t="s">
        <v>1369</v>
      </c>
      <c r="X202" s="108" t="s">
        <v>1367</v>
      </c>
      <c r="Y202" s="108" t="s">
        <v>1086</v>
      </c>
      <c r="Z202" s="287">
        <v>44286</v>
      </c>
      <c r="AA202" s="107">
        <f t="shared" ca="1" si="8"/>
        <v>48669</v>
      </c>
      <c r="AB202" s="108" t="s">
        <v>1670</v>
      </c>
      <c r="AC202" s="108" t="s">
        <v>1669</v>
      </c>
      <c r="AD202" s="108">
        <v>2012</v>
      </c>
      <c r="AE202" s="110">
        <v>1607</v>
      </c>
      <c r="AF202" s="110">
        <v>717.3</v>
      </c>
      <c r="AG202" s="108" t="s">
        <v>1666</v>
      </c>
      <c r="AH202" s="110"/>
      <c r="AI202" s="109" t="s">
        <v>991</v>
      </c>
      <c r="AJ202" s="109"/>
      <c r="AK202" s="80">
        <v>48669</v>
      </c>
      <c r="AL202" s="78">
        <v>2033</v>
      </c>
      <c r="AM202" s="78">
        <v>2034</v>
      </c>
      <c r="AN202" s="78">
        <v>2043</v>
      </c>
      <c r="AO202" s="251">
        <f ca="1">IF(J202=0,0,J202*AV202/100/IF(OR($P$7="",ISNUMBER($P$7)=FALSE),1,((1+$P$7/100)^(IF(OR($P$11="",ISNUMBER($P$11)=FALSE),AL202,IF(YEAR(NOW())+$P$11&lt;AL202,YEAR(NOW())+$P$11,AL202))-YEAR(NOW()))))*IF(OR($P$9="",ISNUMBER($P$9)=FALSE),1,((1+$P$9/100)^(IF(OR($P$11="",ISNUMBER($P$11)=FALSE),AL202,IF(YEAR(NOW())+$P$11&lt;AL202,YEAR(NOW())+$P$11,AL202))-YEAR(NOW())))))</f>
        <v>39300</v>
      </c>
      <c r="AP202" s="251">
        <f ca="1">IF(K202=0,0,K202*AV202/100/IF(OR($P$7="",ISNUMBER($P$7)=FALSE),1,((1+$P$7/100)^(IF(OR($P$11="",ISNUMBER($P$11)=FALSE),AM202,IF(YEAR(NOW())+$P$11+1&lt;AM202,YEAR(NOW())+$P$11+1,AM202))-YEAR(NOW()))))*IF(OR($P$9="",ISNUMBER($P$9)=FALSE),1,((1+$P$9/100)^(IF(OR($P$11="",ISNUMBER($P$11)=FALSE),AM202,IF(YEAR(NOW())+$P$11+1&lt;AM202,YEAR(NOW())+$P$11+1,AM202))-YEAR(NOW())))))</f>
        <v>5500</v>
      </c>
      <c r="AQ202" s="251"/>
      <c r="AR202" s="251">
        <f ca="1">IF(M202="$0 (pad)",0,IF(M202=0,0,M202*AV202/100/IF(OR($P$7="",ISNUMBER($P$7)=FALSE),1,((1+$P$7/100)^(IF(OR($P$11="",ISNUMBER($P$11)=FALSE),AN202,IF(YEAR(NOW())+$P$11+10&lt;AN202,YEAR(NOW())+$P$11+10,AN202))-YEAR(NOW()))))*IF(OR($P$9="",ISNUMBER($P$9)=FALSE),1,((1+$P$9/100)^(IF(OR($P$11="",ISNUMBER($P$11)=FALSE),AN202,IF(YEAR(NOW())+$P$11+10&lt;AN202,YEAR(NOW())+$P$11+10,AN202))-YEAR(NOW()))))))</f>
        <v>0</v>
      </c>
      <c r="AS202" s="251">
        <f ca="1">IF(N202="$0 (pad)",0,IF(N202=0,0,N202*AV202/100/IF(OR($P$7="",ISNUMBER($P$7)=FALSE),1,((1+$P$7/100)^(IF(OR($P$11="",ISNUMBER($P$11)=FALSE),AN202,IF(YEAR(NOW())+$P$11+10&lt;AN202,YEAR(NOW())+$P$11+10,AN202))-YEAR(NOW()))))*IF(OR($P$9="",ISNUMBER($P$9)=FALSE),1,((1+$P$9/100)^(IF(OR($P$11="",ISNUMBER($P$11)=FALSE),AN202,IF(YEAR(NOW())+$P$11+10&lt;AN202,YEAR(NOW())+$P$11+10,AN202))-YEAR(NOW()))))))</f>
        <v>0</v>
      </c>
      <c r="AT202" s="251">
        <f ca="1">IF(Q202=0,0,Q202*AV202/100/IF(OR($P$7="",ISNUMBER($P$7)=FALSE),1,((1+$P$7/100)^(IF(OR($P$11="",ISNUMBER($P$11)=FALSE),AL202,IF(YEAR(NOW())+$P$11&lt;AL202,YEAR(NOW())+$P$11,AL202))-YEAR(NOW()))))*IF(OR($P$9="",ISNUMBER($P$9)=FALSE),1,((1+$P$9/100)^(IF(OR($P$11="",ISNUMBER($P$11)=FALSE),AL202,IF(YEAR(NOW())+$P$11&lt;AL202,YEAR(NOW())+$P$11,AL202))-YEAR(NOW())))))</f>
        <v>43314</v>
      </c>
      <c r="AU202" s="251">
        <f ca="1">IF(R202=0,0,R202*AV202/100/IF(OR($P$7="",ISNUMBER($P$7)=FALSE),1,((1+$P$7/100)^(IF(OR($P$11="",ISNUMBER($P$11)=FALSE),IF(AN202="",YEAR(NOW())+5,AN202),IF(YEAR(NOW())+$P$11+10&lt;IF(AN202="",YEAR(NOW())+5,AN202),YEAR(NOW())+$P$11+10,IF(AN202="",YEAR(NOW())+5,AN202)))-YEAR(NOW()))))*IF(OR($P$9="",ISNUMBER($P$9)=FALSE),1,((1+$P$9/100)^(IF(OR($P$11="",ISNUMBER($P$11)=FALSE),IF(AN202="",YEAR(NOW())+5,AN202),IF(YEAR(NOW())+$P$11+10&lt;IF(AN202="",YEAR(NOW())+5,AN202),YEAR(NOW())+$P$11+10,IF(AN202="",YEAR(NOW())+5,AN202)))-YEAR(NOW())))))</f>
        <v>23875</v>
      </c>
      <c r="AV202" s="78">
        <v>100</v>
      </c>
    </row>
    <row r="203" spans="1:48" x14ac:dyDescent="0.15">
      <c r="A203" s="112">
        <v>184</v>
      </c>
      <c r="B203" s="112" t="s">
        <v>1660</v>
      </c>
      <c r="C203" s="113" t="s">
        <v>1361</v>
      </c>
      <c r="D203" s="112" t="s">
        <v>342</v>
      </c>
      <c r="E203" s="119">
        <v>442787</v>
      </c>
      <c r="F203" s="112" t="s">
        <v>966</v>
      </c>
      <c r="G203" s="112" t="s">
        <v>1661</v>
      </c>
      <c r="H203" s="112" t="s">
        <v>1661</v>
      </c>
      <c r="I203" s="116">
        <v>1</v>
      </c>
      <c r="J203" s="288">
        <v>36400</v>
      </c>
      <c r="K203" s="288">
        <v>5500</v>
      </c>
      <c r="L203" s="288"/>
      <c r="M203" s="288" t="s">
        <v>989</v>
      </c>
      <c r="N203" s="288" t="s">
        <v>989</v>
      </c>
      <c r="O203" s="288">
        <v>41900</v>
      </c>
      <c r="P203" s="288">
        <f t="shared" ca="1" si="6"/>
        <v>41900</v>
      </c>
      <c r="Q203" s="289">
        <v>43314</v>
      </c>
      <c r="R203" s="289">
        <v>2387.5</v>
      </c>
      <c r="S203" s="289">
        <v>45701.5</v>
      </c>
      <c r="T203" s="290">
        <f t="shared" ca="1" si="7"/>
        <v>45701.5</v>
      </c>
      <c r="U203" s="109"/>
      <c r="V203" s="109" t="s">
        <v>1366</v>
      </c>
      <c r="W203" s="109" t="s">
        <v>1369</v>
      </c>
      <c r="X203" s="108" t="s">
        <v>1367</v>
      </c>
      <c r="Y203" s="108" t="s">
        <v>1086</v>
      </c>
      <c r="Z203" s="287">
        <v>44286</v>
      </c>
      <c r="AA203" s="107">
        <f t="shared" ca="1" si="8"/>
        <v>48669</v>
      </c>
      <c r="AB203" s="108" t="s">
        <v>1670</v>
      </c>
      <c r="AC203" s="108" t="s">
        <v>1669</v>
      </c>
      <c r="AD203" s="108">
        <v>2012</v>
      </c>
      <c r="AE203" s="110">
        <v>1516</v>
      </c>
      <c r="AF203" s="110">
        <v>716.71</v>
      </c>
      <c r="AG203" s="108" t="s">
        <v>1666</v>
      </c>
      <c r="AH203" s="110"/>
      <c r="AI203" s="109" t="s">
        <v>991</v>
      </c>
      <c r="AJ203" s="109"/>
      <c r="AK203" s="80">
        <v>48669</v>
      </c>
      <c r="AL203" s="78">
        <v>2033</v>
      </c>
      <c r="AM203" s="78">
        <v>2034</v>
      </c>
      <c r="AN203" s="78">
        <v>2043</v>
      </c>
      <c r="AO203" s="251">
        <f ca="1">IF(J203=0,0,J203*AV203/100/IF(OR($P$7="",ISNUMBER($P$7)=FALSE),1,((1+$P$7/100)^(IF(OR($P$11="",ISNUMBER($P$11)=FALSE),AL203,IF(YEAR(NOW())+$P$11&lt;AL203,YEAR(NOW())+$P$11,AL203))-YEAR(NOW()))))*IF(OR($P$9="",ISNUMBER($P$9)=FALSE),1,((1+$P$9/100)^(IF(OR($P$11="",ISNUMBER($P$11)=FALSE),AL203,IF(YEAR(NOW())+$P$11&lt;AL203,YEAR(NOW())+$P$11,AL203))-YEAR(NOW())))))</f>
        <v>36400</v>
      </c>
      <c r="AP203" s="251">
        <f ca="1">IF(K203=0,0,K203*AV203/100/IF(OR($P$7="",ISNUMBER($P$7)=FALSE),1,((1+$P$7/100)^(IF(OR($P$11="",ISNUMBER($P$11)=FALSE),AM203,IF(YEAR(NOW())+$P$11+1&lt;AM203,YEAR(NOW())+$P$11+1,AM203))-YEAR(NOW()))))*IF(OR($P$9="",ISNUMBER($P$9)=FALSE),1,((1+$P$9/100)^(IF(OR($P$11="",ISNUMBER($P$11)=FALSE),AM203,IF(YEAR(NOW())+$P$11+1&lt;AM203,YEAR(NOW())+$P$11+1,AM203))-YEAR(NOW())))))</f>
        <v>5500</v>
      </c>
      <c r="AQ203" s="251"/>
      <c r="AR203" s="251">
        <f ca="1">IF(M203="$0 (pad)",0,IF(M203=0,0,M203*AV203/100/IF(OR($P$7="",ISNUMBER($P$7)=FALSE),1,((1+$P$7/100)^(IF(OR($P$11="",ISNUMBER($P$11)=FALSE),AN203,IF(YEAR(NOW())+$P$11+10&lt;AN203,YEAR(NOW())+$P$11+10,AN203))-YEAR(NOW()))))*IF(OR($P$9="",ISNUMBER($P$9)=FALSE),1,((1+$P$9/100)^(IF(OR($P$11="",ISNUMBER($P$11)=FALSE),AN203,IF(YEAR(NOW())+$P$11+10&lt;AN203,YEAR(NOW())+$P$11+10,AN203))-YEAR(NOW()))))))</f>
        <v>0</v>
      </c>
      <c r="AS203" s="251">
        <f ca="1">IF(N203="$0 (pad)",0,IF(N203=0,0,N203*AV203/100/IF(OR($P$7="",ISNUMBER($P$7)=FALSE),1,((1+$P$7/100)^(IF(OR($P$11="",ISNUMBER($P$11)=FALSE),AN203,IF(YEAR(NOW())+$P$11+10&lt;AN203,YEAR(NOW())+$P$11+10,AN203))-YEAR(NOW()))))*IF(OR($P$9="",ISNUMBER($P$9)=FALSE),1,((1+$P$9/100)^(IF(OR($P$11="",ISNUMBER($P$11)=FALSE),AN203,IF(YEAR(NOW())+$P$11+10&lt;AN203,YEAR(NOW())+$P$11+10,AN203))-YEAR(NOW()))))))</f>
        <v>0</v>
      </c>
      <c r="AT203" s="251">
        <f ca="1">IF(Q203=0,0,Q203*AV203/100/IF(OR($P$7="",ISNUMBER($P$7)=FALSE),1,((1+$P$7/100)^(IF(OR($P$11="",ISNUMBER($P$11)=FALSE),AL203,IF(YEAR(NOW())+$P$11&lt;AL203,YEAR(NOW())+$P$11,AL203))-YEAR(NOW()))))*IF(OR($P$9="",ISNUMBER($P$9)=FALSE),1,((1+$P$9/100)^(IF(OR($P$11="",ISNUMBER($P$11)=FALSE),AL203,IF(YEAR(NOW())+$P$11&lt;AL203,YEAR(NOW())+$P$11,AL203))-YEAR(NOW())))))</f>
        <v>43314</v>
      </c>
      <c r="AU203" s="251">
        <f ca="1">IF(R203=0,0,R203*AV203/100/IF(OR($P$7="",ISNUMBER($P$7)=FALSE),1,((1+$P$7/100)^(IF(OR($P$11="",ISNUMBER($P$11)=FALSE),IF(AN203="",YEAR(NOW())+5,AN203),IF(YEAR(NOW())+$P$11+10&lt;IF(AN203="",YEAR(NOW())+5,AN203),YEAR(NOW())+$P$11+10,IF(AN203="",YEAR(NOW())+5,AN203)))-YEAR(NOW()))))*IF(OR($P$9="",ISNUMBER($P$9)=FALSE),1,((1+$P$9/100)^(IF(OR($P$11="",ISNUMBER($P$11)=FALSE),IF(AN203="",YEAR(NOW())+5,AN203),IF(YEAR(NOW())+$P$11+10&lt;IF(AN203="",YEAR(NOW())+5,AN203),YEAR(NOW())+$P$11+10,IF(AN203="",YEAR(NOW())+5,AN203)))-YEAR(NOW())))))</f>
        <v>2387.5</v>
      </c>
      <c r="AV203" s="78">
        <v>100</v>
      </c>
    </row>
    <row r="204" spans="1:48" x14ac:dyDescent="0.15">
      <c r="A204" s="112">
        <v>185</v>
      </c>
      <c r="B204" s="112" t="s">
        <v>1660</v>
      </c>
      <c r="C204" s="113" t="s">
        <v>1361</v>
      </c>
      <c r="D204" s="112" t="s">
        <v>343</v>
      </c>
      <c r="E204" s="119">
        <v>442990</v>
      </c>
      <c r="F204" s="112" t="s">
        <v>966</v>
      </c>
      <c r="G204" s="112" t="s">
        <v>1661</v>
      </c>
      <c r="H204" s="112" t="s">
        <v>1661</v>
      </c>
      <c r="I204" s="116">
        <v>1</v>
      </c>
      <c r="J204" s="288">
        <v>35200</v>
      </c>
      <c r="K204" s="288">
        <v>5500</v>
      </c>
      <c r="L204" s="288"/>
      <c r="M204" s="288" t="s">
        <v>989</v>
      </c>
      <c r="N204" s="288" t="s">
        <v>989</v>
      </c>
      <c r="O204" s="288">
        <v>40700</v>
      </c>
      <c r="P204" s="288">
        <f t="shared" ca="1" si="6"/>
        <v>40700</v>
      </c>
      <c r="Q204" s="289">
        <v>43314</v>
      </c>
      <c r="R204" s="289">
        <v>2387.5</v>
      </c>
      <c r="S204" s="289">
        <v>45701.5</v>
      </c>
      <c r="T204" s="290">
        <f t="shared" ca="1" si="7"/>
        <v>45701.5</v>
      </c>
      <c r="U204" s="109"/>
      <c r="V204" s="109" t="s">
        <v>1366</v>
      </c>
      <c r="W204" s="109" t="s">
        <v>1369</v>
      </c>
      <c r="X204" s="108" t="s">
        <v>1367</v>
      </c>
      <c r="Y204" s="108" t="s">
        <v>1086</v>
      </c>
      <c r="Z204" s="287">
        <v>43830</v>
      </c>
      <c r="AA204" s="107">
        <f t="shared" ca="1" si="8"/>
        <v>48213</v>
      </c>
      <c r="AB204" s="108" t="s">
        <v>1670</v>
      </c>
      <c r="AC204" s="108" t="s">
        <v>1669</v>
      </c>
      <c r="AD204" s="108">
        <v>2012</v>
      </c>
      <c r="AE204" s="110">
        <v>1468</v>
      </c>
      <c r="AF204" s="110">
        <v>715.91</v>
      </c>
      <c r="AG204" s="108" t="s">
        <v>1666</v>
      </c>
      <c r="AH204" s="110"/>
      <c r="AI204" s="109" t="s">
        <v>991</v>
      </c>
      <c r="AJ204" s="109"/>
      <c r="AK204" s="80">
        <v>48213</v>
      </c>
      <c r="AL204" s="78">
        <v>2031</v>
      </c>
      <c r="AM204" s="78">
        <v>2032</v>
      </c>
      <c r="AN204" s="78">
        <v>2043</v>
      </c>
      <c r="AO204" s="251">
        <f ca="1">IF(J204=0,0,J204*AV204/100/IF(OR($P$7="",ISNUMBER($P$7)=FALSE),1,((1+$P$7/100)^(IF(OR($P$11="",ISNUMBER($P$11)=FALSE),AL204,IF(YEAR(NOW())+$P$11&lt;AL204,YEAR(NOW())+$P$11,AL204))-YEAR(NOW()))))*IF(OR($P$9="",ISNUMBER($P$9)=FALSE),1,((1+$P$9/100)^(IF(OR($P$11="",ISNUMBER($P$11)=FALSE),AL204,IF(YEAR(NOW())+$P$11&lt;AL204,YEAR(NOW())+$P$11,AL204))-YEAR(NOW())))))</f>
        <v>35200</v>
      </c>
      <c r="AP204" s="251">
        <f ca="1">IF(K204=0,0,K204*AV204/100/IF(OR($P$7="",ISNUMBER($P$7)=FALSE),1,((1+$P$7/100)^(IF(OR($P$11="",ISNUMBER($P$11)=FALSE),AM204,IF(YEAR(NOW())+$P$11+1&lt;AM204,YEAR(NOW())+$P$11+1,AM204))-YEAR(NOW()))))*IF(OR($P$9="",ISNUMBER($P$9)=FALSE),1,((1+$P$9/100)^(IF(OR($P$11="",ISNUMBER($P$11)=FALSE),AM204,IF(YEAR(NOW())+$P$11+1&lt;AM204,YEAR(NOW())+$P$11+1,AM204))-YEAR(NOW())))))</f>
        <v>5500</v>
      </c>
      <c r="AQ204" s="251"/>
      <c r="AR204" s="251">
        <f ca="1">IF(M204="$0 (pad)",0,IF(M204=0,0,M204*AV204/100/IF(OR($P$7="",ISNUMBER($P$7)=FALSE),1,((1+$P$7/100)^(IF(OR($P$11="",ISNUMBER($P$11)=FALSE),AN204,IF(YEAR(NOW())+$P$11+10&lt;AN204,YEAR(NOW())+$P$11+10,AN204))-YEAR(NOW()))))*IF(OR($P$9="",ISNUMBER($P$9)=FALSE),1,((1+$P$9/100)^(IF(OR($P$11="",ISNUMBER($P$11)=FALSE),AN204,IF(YEAR(NOW())+$P$11+10&lt;AN204,YEAR(NOW())+$P$11+10,AN204))-YEAR(NOW()))))))</f>
        <v>0</v>
      </c>
      <c r="AS204" s="251">
        <f ca="1">IF(N204="$0 (pad)",0,IF(N204=0,0,N204*AV204/100/IF(OR($P$7="",ISNUMBER($P$7)=FALSE),1,((1+$P$7/100)^(IF(OR($P$11="",ISNUMBER($P$11)=FALSE),AN204,IF(YEAR(NOW())+$P$11+10&lt;AN204,YEAR(NOW())+$P$11+10,AN204))-YEAR(NOW()))))*IF(OR($P$9="",ISNUMBER($P$9)=FALSE),1,((1+$P$9/100)^(IF(OR($P$11="",ISNUMBER($P$11)=FALSE),AN204,IF(YEAR(NOW())+$P$11+10&lt;AN204,YEAR(NOW())+$P$11+10,AN204))-YEAR(NOW()))))))</f>
        <v>0</v>
      </c>
      <c r="AT204" s="251">
        <f ca="1">IF(Q204=0,0,Q204*AV204/100/IF(OR($P$7="",ISNUMBER($P$7)=FALSE),1,((1+$P$7/100)^(IF(OR($P$11="",ISNUMBER($P$11)=FALSE),AL204,IF(YEAR(NOW())+$P$11&lt;AL204,YEAR(NOW())+$P$11,AL204))-YEAR(NOW()))))*IF(OR($P$9="",ISNUMBER($P$9)=FALSE),1,((1+$P$9/100)^(IF(OR($P$11="",ISNUMBER($P$11)=FALSE),AL204,IF(YEAR(NOW())+$P$11&lt;AL204,YEAR(NOW())+$P$11,AL204))-YEAR(NOW())))))</f>
        <v>43314</v>
      </c>
      <c r="AU204" s="251">
        <f ca="1">IF(R204=0,0,R204*AV204/100/IF(OR($P$7="",ISNUMBER($P$7)=FALSE),1,((1+$P$7/100)^(IF(OR($P$11="",ISNUMBER($P$11)=FALSE),IF(AN204="",YEAR(NOW())+5,AN204),IF(YEAR(NOW())+$P$11+10&lt;IF(AN204="",YEAR(NOW())+5,AN204),YEAR(NOW())+$P$11+10,IF(AN204="",YEAR(NOW())+5,AN204)))-YEAR(NOW()))))*IF(OR($P$9="",ISNUMBER($P$9)=FALSE),1,((1+$P$9/100)^(IF(OR($P$11="",ISNUMBER($P$11)=FALSE),IF(AN204="",YEAR(NOW())+5,AN204),IF(YEAR(NOW())+$P$11+10&lt;IF(AN204="",YEAR(NOW())+5,AN204),YEAR(NOW())+$P$11+10,IF(AN204="",YEAR(NOW())+5,AN204)))-YEAR(NOW())))))</f>
        <v>2387.5</v>
      </c>
      <c r="AV204" s="78">
        <v>100</v>
      </c>
    </row>
    <row r="205" spans="1:48" x14ac:dyDescent="0.15">
      <c r="A205" s="112">
        <v>186</v>
      </c>
      <c r="B205" s="112" t="s">
        <v>1660</v>
      </c>
      <c r="C205" s="113" t="s">
        <v>1361</v>
      </c>
      <c r="D205" s="112" t="s">
        <v>344</v>
      </c>
      <c r="E205" s="119">
        <v>361661</v>
      </c>
      <c r="F205" s="112" t="s">
        <v>966</v>
      </c>
      <c r="G205" s="112" t="s">
        <v>1661</v>
      </c>
      <c r="H205" s="112" t="s">
        <v>1661</v>
      </c>
      <c r="I205" s="116">
        <v>1</v>
      </c>
      <c r="J205" s="288">
        <v>29400</v>
      </c>
      <c r="K205" s="288">
        <v>20500</v>
      </c>
      <c r="L205" s="288"/>
      <c r="M205" s="288">
        <v>0</v>
      </c>
      <c r="N205" s="288">
        <v>30800</v>
      </c>
      <c r="O205" s="288">
        <v>80700</v>
      </c>
      <c r="P205" s="288">
        <f t="shared" ca="1" si="6"/>
        <v>80700</v>
      </c>
      <c r="Q205" s="289">
        <v>43314</v>
      </c>
      <c r="R205" s="289">
        <v>23875</v>
      </c>
      <c r="S205" s="289">
        <v>67189</v>
      </c>
      <c r="T205" s="290">
        <f t="shared" ca="1" si="7"/>
        <v>67189</v>
      </c>
      <c r="U205" s="109"/>
      <c r="V205" s="109" t="s">
        <v>1366</v>
      </c>
      <c r="W205" s="109" t="s">
        <v>1369</v>
      </c>
      <c r="X205" s="108" t="s">
        <v>1367</v>
      </c>
      <c r="Y205" s="108" t="s">
        <v>1087</v>
      </c>
      <c r="Z205" s="287">
        <v>42277</v>
      </c>
      <c r="AA205" s="107">
        <f t="shared" ca="1" si="8"/>
        <v>46660</v>
      </c>
      <c r="AB205" s="108" t="s">
        <v>1670</v>
      </c>
      <c r="AC205" s="108" t="s">
        <v>1669</v>
      </c>
      <c r="AD205" s="108">
        <v>2006</v>
      </c>
      <c r="AE205" s="110">
        <v>750</v>
      </c>
      <c r="AF205" s="110">
        <v>750</v>
      </c>
      <c r="AG205" s="108" t="s">
        <v>1666</v>
      </c>
      <c r="AH205" s="110"/>
      <c r="AI205" s="109" t="s">
        <v>991</v>
      </c>
      <c r="AJ205" s="109"/>
      <c r="AK205" s="80">
        <v>46660</v>
      </c>
      <c r="AL205" s="78">
        <v>2027</v>
      </c>
      <c r="AM205" s="78">
        <v>2028</v>
      </c>
      <c r="AN205" s="78">
        <v>2037</v>
      </c>
      <c r="AO205" s="251">
        <f ca="1">IF(J205=0,0,J205*AV205/100/IF(OR($P$7="",ISNUMBER($P$7)=FALSE),1,((1+$P$7/100)^(IF(OR($P$11="",ISNUMBER($P$11)=FALSE),AL205,IF(YEAR(NOW())+$P$11&lt;AL205,YEAR(NOW())+$P$11,AL205))-YEAR(NOW()))))*IF(OR($P$9="",ISNUMBER($P$9)=FALSE),1,((1+$P$9/100)^(IF(OR($P$11="",ISNUMBER($P$11)=FALSE),AL205,IF(YEAR(NOW())+$P$11&lt;AL205,YEAR(NOW())+$P$11,AL205))-YEAR(NOW())))))</f>
        <v>29400</v>
      </c>
      <c r="AP205" s="251">
        <f ca="1">IF(K205=0,0,K205*AV205/100/IF(OR($P$7="",ISNUMBER($P$7)=FALSE),1,((1+$P$7/100)^(IF(OR($P$11="",ISNUMBER($P$11)=FALSE),AM205,IF(YEAR(NOW())+$P$11+1&lt;AM205,YEAR(NOW())+$P$11+1,AM205))-YEAR(NOW()))))*IF(OR($P$9="",ISNUMBER($P$9)=FALSE),1,((1+$P$9/100)^(IF(OR($P$11="",ISNUMBER($P$11)=FALSE),AM205,IF(YEAR(NOW())+$P$11+1&lt;AM205,YEAR(NOW())+$P$11+1,AM205))-YEAR(NOW())))))</f>
        <v>20500</v>
      </c>
      <c r="AQ205" s="251"/>
      <c r="AR205" s="251">
        <f ca="1">IF(M205="$0 (pad)",0,IF(M205=0,0,M205*AV205/100/IF(OR($P$7="",ISNUMBER($P$7)=FALSE),1,((1+$P$7/100)^(IF(OR($P$11="",ISNUMBER($P$11)=FALSE),AN205,IF(YEAR(NOW())+$P$11+10&lt;AN205,YEAR(NOW())+$P$11+10,AN205))-YEAR(NOW()))))*IF(OR($P$9="",ISNUMBER($P$9)=FALSE),1,((1+$P$9/100)^(IF(OR($P$11="",ISNUMBER($P$11)=FALSE),AN205,IF(YEAR(NOW())+$P$11+10&lt;AN205,YEAR(NOW())+$P$11+10,AN205))-YEAR(NOW()))))))</f>
        <v>0</v>
      </c>
      <c r="AS205" s="251">
        <f ca="1">IF(N205="$0 (pad)",0,IF(N205=0,0,N205*AV205/100/IF(OR($P$7="",ISNUMBER($P$7)=FALSE),1,((1+$P$7/100)^(IF(OR($P$11="",ISNUMBER($P$11)=FALSE),AN205,IF(YEAR(NOW())+$P$11+10&lt;AN205,YEAR(NOW())+$P$11+10,AN205))-YEAR(NOW()))))*IF(OR($P$9="",ISNUMBER($P$9)=FALSE),1,((1+$P$9/100)^(IF(OR($P$11="",ISNUMBER($P$11)=FALSE),AN205,IF(YEAR(NOW())+$P$11+10&lt;AN205,YEAR(NOW())+$P$11+10,AN205))-YEAR(NOW()))))))</f>
        <v>30800</v>
      </c>
      <c r="AT205" s="251">
        <f ca="1">IF(Q205=0,0,Q205*AV205/100/IF(OR($P$7="",ISNUMBER($P$7)=FALSE),1,((1+$P$7/100)^(IF(OR($P$11="",ISNUMBER($P$11)=FALSE),AL205,IF(YEAR(NOW())+$P$11&lt;AL205,YEAR(NOW())+$P$11,AL205))-YEAR(NOW()))))*IF(OR($P$9="",ISNUMBER($P$9)=FALSE),1,((1+$P$9/100)^(IF(OR($P$11="",ISNUMBER($P$11)=FALSE),AL205,IF(YEAR(NOW())+$P$11&lt;AL205,YEAR(NOW())+$P$11,AL205))-YEAR(NOW())))))</f>
        <v>43314</v>
      </c>
      <c r="AU205" s="251">
        <f ca="1">IF(R205=0,0,R205*AV205/100/IF(OR($P$7="",ISNUMBER($P$7)=FALSE),1,((1+$P$7/100)^(IF(OR($P$11="",ISNUMBER($P$11)=FALSE),IF(AN205="",YEAR(NOW())+5,AN205),IF(YEAR(NOW())+$P$11+10&lt;IF(AN205="",YEAR(NOW())+5,AN205),YEAR(NOW())+$P$11+10,IF(AN205="",YEAR(NOW())+5,AN205)))-YEAR(NOW()))))*IF(OR($P$9="",ISNUMBER($P$9)=FALSE),1,((1+$P$9/100)^(IF(OR($P$11="",ISNUMBER($P$11)=FALSE),IF(AN205="",YEAR(NOW())+5,AN205),IF(YEAR(NOW())+$P$11+10&lt;IF(AN205="",YEAR(NOW())+5,AN205),YEAR(NOW())+$P$11+10,IF(AN205="",YEAR(NOW())+5,AN205)))-YEAR(NOW())))))</f>
        <v>23875</v>
      </c>
      <c r="AV205" s="78">
        <v>100</v>
      </c>
    </row>
    <row r="206" spans="1:48" x14ac:dyDescent="0.15">
      <c r="A206" s="112">
        <v>187</v>
      </c>
      <c r="B206" s="112" t="s">
        <v>1660</v>
      </c>
      <c r="C206" s="113" t="s">
        <v>1361</v>
      </c>
      <c r="D206" s="112" t="s">
        <v>345</v>
      </c>
      <c r="E206" s="119">
        <v>442669</v>
      </c>
      <c r="F206" s="112" t="s">
        <v>966</v>
      </c>
      <c r="G206" s="112" t="s">
        <v>1661</v>
      </c>
      <c r="H206" s="112" t="s">
        <v>1661</v>
      </c>
      <c r="I206" s="116">
        <v>1</v>
      </c>
      <c r="J206" s="288">
        <v>36400</v>
      </c>
      <c r="K206" s="288">
        <v>20500</v>
      </c>
      <c r="L206" s="288"/>
      <c r="M206" s="288">
        <v>0</v>
      </c>
      <c r="N206" s="288">
        <v>38200</v>
      </c>
      <c r="O206" s="288">
        <v>95100</v>
      </c>
      <c r="P206" s="288">
        <f t="shared" ca="1" si="6"/>
        <v>95100</v>
      </c>
      <c r="Q206" s="289">
        <v>43314</v>
      </c>
      <c r="R206" s="289">
        <v>2387.5</v>
      </c>
      <c r="S206" s="289">
        <v>45701.5</v>
      </c>
      <c r="T206" s="290">
        <f t="shared" ca="1" si="7"/>
        <v>45701.5</v>
      </c>
      <c r="U206" s="109"/>
      <c r="V206" s="109" t="s">
        <v>1366</v>
      </c>
      <c r="W206" s="109" t="s">
        <v>1369</v>
      </c>
      <c r="X206" s="108" t="s">
        <v>1367</v>
      </c>
      <c r="Y206" s="108" t="s">
        <v>1086</v>
      </c>
      <c r="Z206" s="287">
        <v>44286</v>
      </c>
      <c r="AA206" s="107">
        <f t="shared" ca="1" si="8"/>
        <v>48669</v>
      </c>
      <c r="AB206" s="108" t="s">
        <v>1670</v>
      </c>
      <c r="AC206" s="108" t="s">
        <v>1669</v>
      </c>
      <c r="AD206" s="108">
        <v>2012</v>
      </c>
      <c r="AE206" s="110">
        <v>1508</v>
      </c>
      <c r="AF206" s="110">
        <v>714.17</v>
      </c>
      <c r="AG206" s="108" t="s">
        <v>1666</v>
      </c>
      <c r="AH206" s="110"/>
      <c r="AI206" s="109" t="s">
        <v>991</v>
      </c>
      <c r="AJ206" s="109"/>
      <c r="AK206" s="80">
        <v>48669</v>
      </c>
      <c r="AL206" s="78">
        <v>2033</v>
      </c>
      <c r="AM206" s="78">
        <v>2034</v>
      </c>
      <c r="AN206" s="78">
        <v>2043</v>
      </c>
      <c r="AO206" s="251">
        <f ca="1">IF(J206=0,0,J206*AV206/100/IF(OR($P$7="",ISNUMBER($P$7)=FALSE),1,((1+$P$7/100)^(IF(OR($P$11="",ISNUMBER($P$11)=FALSE),AL206,IF(YEAR(NOW())+$P$11&lt;AL206,YEAR(NOW())+$P$11,AL206))-YEAR(NOW()))))*IF(OR($P$9="",ISNUMBER($P$9)=FALSE),1,((1+$P$9/100)^(IF(OR($P$11="",ISNUMBER($P$11)=FALSE),AL206,IF(YEAR(NOW())+$P$11&lt;AL206,YEAR(NOW())+$P$11,AL206))-YEAR(NOW())))))</f>
        <v>36400</v>
      </c>
      <c r="AP206" s="251">
        <f ca="1">IF(K206=0,0,K206*AV206/100/IF(OR($P$7="",ISNUMBER($P$7)=FALSE),1,((1+$P$7/100)^(IF(OR($P$11="",ISNUMBER($P$11)=FALSE),AM206,IF(YEAR(NOW())+$P$11+1&lt;AM206,YEAR(NOW())+$P$11+1,AM206))-YEAR(NOW()))))*IF(OR($P$9="",ISNUMBER($P$9)=FALSE),1,((1+$P$9/100)^(IF(OR($P$11="",ISNUMBER($P$11)=FALSE),AM206,IF(YEAR(NOW())+$P$11+1&lt;AM206,YEAR(NOW())+$P$11+1,AM206))-YEAR(NOW())))))</f>
        <v>20500</v>
      </c>
      <c r="AQ206" s="251"/>
      <c r="AR206" s="251">
        <f ca="1">IF(M206="$0 (pad)",0,IF(M206=0,0,M206*AV206/100/IF(OR($P$7="",ISNUMBER($P$7)=FALSE),1,((1+$P$7/100)^(IF(OR($P$11="",ISNUMBER($P$11)=FALSE),AN206,IF(YEAR(NOW())+$P$11+10&lt;AN206,YEAR(NOW())+$P$11+10,AN206))-YEAR(NOW()))))*IF(OR($P$9="",ISNUMBER($P$9)=FALSE),1,((1+$P$9/100)^(IF(OR($P$11="",ISNUMBER($P$11)=FALSE),AN206,IF(YEAR(NOW())+$P$11+10&lt;AN206,YEAR(NOW())+$P$11+10,AN206))-YEAR(NOW()))))))</f>
        <v>0</v>
      </c>
      <c r="AS206" s="251">
        <f ca="1">IF(N206="$0 (pad)",0,IF(N206=0,0,N206*AV206/100/IF(OR($P$7="",ISNUMBER($P$7)=FALSE),1,((1+$P$7/100)^(IF(OR($P$11="",ISNUMBER($P$11)=FALSE),AN206,IF(YEAR(NOW())+$P$11+10&lt;AN206,YEAR(NOW())+$P$11+10,AN206))-YEAR(NOW()))))*IF(OR($P$9="",ISNUMBER($P$9)=FALSE),1,((1+$P$9/100)^(IF(OR($P$11="",ISNUMBER($P$11)=FALSE),AN206,IF(YEAR(NOW())+$P$11+10&lt;AN206,YEAR(NOW())+$P$11+10,AN206))-YEAR(NOW()))))))</f>
        <v>38200</v>
      </c>
      <c r="AT206" s="251">
        <f ca="1">IF(Q206=0,0,Q206*AV206/100/IF(OR($P$7="",ISNUMBER($P$7)=FALSE),1,((1+$P$7/100)^(IF(OR($P$11="",ISNUMBER($P$11)=FALSE),AL206,IF(YEAR(NOW())+$P$11&lt;AL206,YEAR(NOW())+$P$11,AL206))-YEAR(NOW()))))*IF(OR($P$9="",ISNUMBER($P$9)=FALSE),1,((1+$P$9/100)^(IF(OR($P$11="",ISNUMBER($P$11)=FALSE),AL206,IF(YEAR(NOW())+$P$11&lt;AL206,YEAR(NOW())+$P$11,AL206))-YEAR(NOW())))))</f>
        <v>43314</v>
      </c>
      <c r="AU206" s="251">
        <f ca="1">IF(R206=0,0,R206*AV206/100/IF(OR($P$7="",ISNUMBER($P$7)=FALSE),1,((1+$P$7/100)^(IF(OR($P$11="",ISNUMBER($P$11)=FALSE),IF(AN206="",YEAR(NOW())+5,AN206),IF(YEAR(NOW())+$P$11+10&lt;IF(AN206="",YEAR(NOW())+5,AN206),YEAR(NOW())+$P$11+10,IF(AN206="",YEAR(NOW())+5,AN206)))-YEAR(NOW()))))*IF(OR($P$9="",ISNUMBER($P$9)=FALSE),1,((1+$P$9/100)^(IF(OR($P$11="",ISNUMBER($P$11)=FALSE),IF(AN206="",YEAR(NOW())+5,AN206),IF(YEAR(NOW())+$P$11+10&lt;IF(AN206="",YEAR(NOW())+5,AN206),YEAR(NOW())+$P$11+10,IF(AN206="",YEAR(NOW())+5,AN206)))-YEAR(NOW())))))</f>
        <v>2387.5</v>
      </c>
      <c r="AV206" s="78">
        <v>100</v>
      </c>
    </row>
    <row r="207" spans="1:48" x14ac:dyDescent="0.15">
      <c r="A207" s="112">
        <v>188</v>
      </c>
      <c r="B207" s="112" t="s">
        <v>1660</v>
      </c>
      <c r="C207" s="113" t="s">
        <v>1361</v>
      </c>
      <c r="D207" s="112" t="s">
        <v>346</v>
      </c>
      <c r="E207" s="119">
        <v>290027</v>
      </c>
      <c r="F207" s="112" t="s">
        <v>966</v>
      </c>
      <c r="G207" s="112" t="s">
        <v>1662</v>
      </c>
      <c r="H207" s="112" t="s">
        <v>1662</v>
      </c>
      <c r="I207" s="116">
        <v>1</v>
      </c>
      <c r="J207" s="288">
        <v>22100</v>
      </c>
      <c r="K207" s="288">
        <v>14500</v>
      </c>
      <c r="L207" s="288"/>
      <c r="M207" s="288">
        <v>0</v>
      </c>
      <c r="N207" s="288">
        <v>30800</v>
      </c>
      <c r="O207" s="288">
        <v>67400</v>
      </c>
      <c r="P207" s="288">
        <f t="shared" ca="1" si="6"/>
        <v>67400</v>
      </c>
      <c r="Q207" s="289">
        <v>54142.5</v>
      </c>
      <c r="R207" s="289">
        <v>23875</v>
      </c>
      <c r="S207" s="289">
        <v>78017.5</v>
      </c>
      <c r="T207" s="290">
        <f t="shared" ca="1" si="7"/>
        <v>78017.5</v>
      </c>
      <c r="U207" s="109"/>
      <c r="V207" s="109" t="s">
        <v>1366</v>
      </c>
      <c r="W207" s="109" t="s">
        <v>1369</v>
      </c>
      <c r="X207" s="108" t="s">
        <v>1367</v>
      </c>
      <c r="Y207" s="108" t="s">
        <v>1088</v>
      </c>
      <c r="Z207" s="287">
        <v>63148</v>
      </c>
      <c r="AA207" s="107">
        <f t="shared" ca="1" si="8"/>
        <v>67531</v>
      </c>
      <c r="AB207" s="108" t="s">
        <v>1670</v>
      </c>
      <c r="AC207" s="108" t="s">
        <v>1669</v>
      </c>
      <c r="AD207" s="108">
        <v>2003</v>
      </c>
      <c r="AE207" s="110">
        <v>746</v>
      </c>
      <c r="AF207" s="110">
        <v>746</v>
      </c>
      <c r="AG207" s="108" t="s">
        <v>1665</v>
      </c>
      <c r="AH207" s="110">
        <v>25.9</v>
      </c>
      <c r="AI207" s="109" t="s">
        <v>991</v>
      </c>
      <c r="AJ207" s="109"/>
      <c r="AK207" s="80">
        <v>67531</v>
      </c>
      <c r="AL207" s="78">
        <v>2084</v>
      </c>
      <c r="AM207" s="78">
        <v>2085</v>
      </c>
      <c r="AN207" s="78">
        <v>2094</v>
      </c>
      <c r="AO207" s="251">
        <f ca="1">IF(J207=0,0,J207*AV207/100/IF(OR($P$7="",ISNUMBER($P$7)=FALSE),1,((1+$P$7/100)^(IF(OR($P$11="",ISNUMBER($P$11)=FALSE),AL207,IF(YEAR(NOW())+$P$11&lt;AL207,YEAR(NOW())+$P$11,AL207))-YEAR(NOW()))))*IF(OR($P$9="",ISNUMBER($P$9)=FALSE),1,((1+$P$9/100)^(IF(OR($P$11="",ISNUMBER($P$11)=FALSE),AL207,IF(YEAR(NOW())+$P$11&lt;AL207,YEAR(NOW())+$P$11,AL207))-YEAR(NOW())))))</f>
        <v>22100</v>
      </c>
      <c r="AP207" s="251">
        <f ca="1">IF(K207=0,0,K207*AV207/100/IF(OR($P$7="",ISNUMBER($P$7)=FALSE),1,((1+$P$7/100)^(IF(OR($P$11="",ISNUMBER($P$11)=FALSE),AM207,IF(YEAR(NOW())+$P$11+1&lt;AM207,YEAR(NOW())+$P$11+1,AM207))-YEAR(NOW()))))*IF(OR($P$9="",ISNUMBER($P$9)=FALSE),1,((1+$P$9/100)^(IF(OR($P$11="",ISNUMBER($P$11)=FALSE),AM207,IF(YEAR(NOW())+$P$11+1&lt;AM207,YEAR(NOW())+$P$11+1,AM207))-YEAR(NOW())))))</f>
        <v>14500</v>
      </c>
      <c r="AQ207" s="251"/>
      <c r="AR207" s="251">
        <f ca="1">IF(M207="$0 (pad)",0,IF(M207=0,0,M207*AV207/100/IF(OR($P$7="",ISNUMBER($P$7)=FALSE),1,((1+$P$7/100)^(IF(OR($P$11="",ISNUMBER($P$11)=FALSE),AN207,IF(YEAR(NOW())+$P$11+10&lt;AN207,YEAR(NOW())+$P$11+10,AN207))-YEAR(NOW()))))*IF(OR($P$9="",ISNUMBER($P$9)=FALSE),1,((1+$P$9/100)^(IF(OR($P$11="",ISNUMBER($P$11)=FALSE),AN207,IF(YEAR(NOW())+$P$11+10&lt;AN207,YEAR(NOW())+$P$11+10,AN207))-YEAR(NOW()))))))</f>
        <v>0</v>
      </c>
      <c r="AS207" s="251">
        <f ca="1">IF(N207="$0 (pad)",0,IF(N207=0,0,N207*AV207/100/IF(OR($P$7="",ISNUMBER($P$7)=FALSE),1,((1+$P$7/100)^(IF(OR($P$11="",ISNUMBER($P$11)=FALSE),AN207,IF(YEAR(NOW())+$P$11+10&lt;AN207,YEAR(NOW())+$P$11+10,AN207))-YEAR(NOW()))))*IF(OR($P$9="",ISNUMBER($P$9)=FALSE),1,((1+$P$9/100)^(IF(OR($P$11="",ISNUMBER($P$11)=FALSE),AN207,IF(YEAR(NOW())+$P$11+10&lt;AN207,YEAR(NOW())+$P$11+10,AN207))-YEAR(NOW()))))))</f>
        <v>30800</v>
      </c>
      <c r="AT207" s="251">
        <f ca="1">IF(Q207=0,0,Q207*AV207/100/IF(OR($P$7="",ISNUMBER($P$7)=FALSE),1,((1+$P$7/100)^(IF(OR($P$11="",ISNUMBER($P$11)=FALSE),AL207,IF(YEAR(NOW())+$P$11&lt;AL207,YEAR(NOW())+$P$11,AL207))-YEAR(NOW()))))*IF(OR($P$9="",ISNUMBER($P$9)=FALSE),1,((1+$P$9/100)^(IF(OR($P$11="",ISNUMBER($P$11)=FALSE),AL207,IF(YEAR(NOW())+$P$11&lt;AL207,YEAR(NOW())+$P$11,AL207))-YEAR(NOW())))))</f>
        <v>54142.5</v>
      </c>
      <c r="AU207" s="251">
        <f ca="1">IF(R207=0,0,R207*AV207/100/IF(OR($P$7="",ISNUMBER($P$7)=FALSE),1,((1+$P$7/100)^(IF(OR($P$11="",ISNUMBER($P$11)=FALSE),IF(AN207="",YEAR(NOW())+5,AN207),IF(YEAR(NOW())+$P$11+10&lt;IF(AN207="",YEAR(NOW())+5,AN207),YEAR(NOW())+$P$11+10,IF(AN207="",YEAR(NOW())+5,AN207)))-YEAR(NOW()))))*IF(OR($P$9="",ISNUMBER($P$9)=FALSE),1,((1+$P$9/100)^(IF(OR($P$11="",ISNUMBER($P$11)=FALSE),IF(AN207="",YEAR(NOW())+5,AN207),IF(YEAR(NOW())+$P$11+10&lt;IF(AN207="",YEAR(NOW())+5,AN207),YEAR(NOW())+$P$11+10,IF(AN207="",YEAR(NOW())+5,AN207)))-YEAR(NOW())))))</f>
        <v>23875</v>
      </c>
      <c r="AV207" s="78">
        <v>100</v>
      </c>
    </row>
    <row r="208" spans="1:48" x14ac:dyDescent="0.15">
      <c r="A208" s="112">
        <v>189</v>
      </c>
      <c r="B208" s="112" t="s">
        <v>1660</v>
      </c>
      <c r="C208" s="113" t="s">
        <v>1361</v>
      </c>
      <c r="D208" s="112" t="s">
        <v>347</v>
      </c>
      <c r="E208" s="119">
        <v>443295</v>
      </c>
      <c r="F208" s="112" t="s">
        <v>966</v>
      </c>
      <c r="G208" s="112" t="s">
        <v>1661</v>
      </c>
      <c r="H208" s="112" t="s">
        <v>1661</v>
      </c>
      <c r="I208" s="116">
        <v>1</v>
      </c>
      <c r="J208" s="288">
        <v>36400</v>
      </c>
      <c r="K208" s="288">
        <v>5500</v>
      </c>
      <c r="L208" s="288"/>
      <c r="M208" s="288" t="s">
        <v>989</v>
      </c>
      <c r="N208" s="288" t="s">
        <v>989</v>
      </c>
      <c r="O208" s="288">
        <v>41900</v>
      </c>
      <c r="P208" s="288">
        <f t="shared" ca="1" si="6"/>
        <v>41900</v>
      </c>
      <c r="Q208" s="289">
        <v>43314</v>
      </c>
      <c r="R208" s="289">
        <v>23875</v>
      </c>
      <c r="S208" s="289">
        <v>67189</v>
      </c>
      <c r="T208" s="290">
        <f t="shared" ca="1" si="7"/>
        <v>67189</v>
      </c>
      <c r="U208" s="109"/>
      <c r="V208" s="109" t="s">
        <v>1366</v>
      </c>
      <c r="W208" s="109" t="s">
        <v>1369</v>
      </c>
      <c r="X208" s="108" t="s">
        <v>1367</v>
      </c>
      <c r="Y208" s="108" t="s">
        <v>1089</v>
      </c>
      <c r="Z208" s="287">
        <v>43616</v>
      </c>
      <c r="AA208" s="107">
        <f t="shared" ca="1" si="8"/>
        <v>47999</v>
      </c>
      <c r="AB208" s="108" t="s">
        <v>1670</v>
      </c>
      <c r="AC208" s="108" t="s">
        <v>1669</v>
      </c>
      <c r="AD208" s="108">
        <v>2012</v>
      </c>
      <c r="AE208" s="110">
        <v>1491</v>
      </c>
      <c r="AF208" s="110">
        <v>717.12</v>
      </c>
      <c r="AG208" s="108" t="s">
        <v>1666</v>
      </c>
      <c r="AH208" s="110"/>
      <c r="AI208" s="109" t="s">
        <v>991</v>
      </c>
      <c r="AJ208" s="109"/>
      <c r="AK208" s="80">
        <v>47999</v>
      </c>
      <c r="AL208" s="78">
        <v>2031</v>
      </c>
      <c r="AM208" s="78">
        <v>2032</v>
      </c>
      <c r="AN208" s="78">
        <v>2043</v>
      </c>
      <c r="AO208" s="251">
        <f ca="1">IF(J208=0,0,J208*AV208/100/IF(OR($P$7="",ISNUMBER($P$7)=FALSE),1,((1+$P$7/100)^(IF(OR($P$11="",ISNUMBER($P$11)=FALSE),AL208,IF(YEAR(NOW())+$P$11&lt;AL208,YEAR(NOW())+$P$11,AL208))-YEAR(NOW()))))*IF(OR($P$9="",ISNUMBER($P$9)=FALSE),1,((1+$P$9/100)^(IF(OR($P$11="",ISNUMBER($P$11)=FALSE),AL208,IF(YEAR(NOW())+$P$11&lt;AL208,YEAR(NOW())+$P$11,AL208))-YEAR(NOW())))))</f>
        <v>36400</v>
      </c>
      <c r="AP208" s="251">
        <f ca="1">IF(K208=0,0,K208*AV208/100/IF(OR($P$7="",ISNUMBER($P$7)=FALSE),1,((1+$P$7/100)^(IF(OR($P$11="",ISNUMBER($P$11)=FALSE),AM208,IF(YEAR(NOW())+$P$11+1&lt;AM208,YEAR(NOW())+$P$11+1,AM208))-YEAR(NOW()))))*IF(OR($P$9="",ISNUMBER($P$9)=FALSE),1,((1+$P$9/100)^(IF(OR($P$11="",ISNUMBER($P$11)=FALSE),AM208,IF(YEAR(NOW())+$P$11+1&lt;AM208,YEAR(NOW())+$P$11+1,AM208))-YEAR(NOW())))))</f>
        <v>5500</v>
      </c>
      <c r="AQ208" s="251"/>
      <c r="AR208" s="251">
        <f ca="1">IF(M208="$0 (pad)",0,IF(M208=0,0,M208*AV208/100/IF(OR($P$7="",ISNUMBER($P$7)=FALSE),1,((1+$P$7/100)^(IF(OR($P$11="",ISNUMBER($P$11)=FALSE),AN208,IF(YEAR(NOW())+$P$11+10&lt;AN208,YEAR(NOW())+$P$11+10,AN208))-YEAR(NOW()))))*IF(OR($P$9="",ISNUMBER($P$9)=FALSE),1,((1+$P$9/100)^(IF(OR($P$11="",ISNUMBER($P$11)=FALSE),AN208,IF(YEAR(NOW())+$P$11+10&lt;AN208,YEAR(NOW())+$P$11+10,AN208))-YEAR(NOW()))))))</f>
        <v>0</v>
      </c>
      <c r="AS208" s="251">
        <f ca="1">IF(N208="$0 (pad)",0,IF(N208=0,0,N208*AV208/100/IF(OR($P$7="",ISNUMBER($P$7)=FALSE),1,((1+$P$7/100)^(IF(OR($P$11="",ISNUMBER($P$11)=FALSE),AN208,IF(YEAR(NOW())+$P$11+10&lt;AN208,YEAR(NOW())+$P$11+10,AN208))-YEAR(NOW()))))*IF(OR($P$9="",ISNUMBER($P$9)=FALSE),1,((1+$P$9/100)^(IF(OR($P$11="",ISNUMBER($P$11)=FALSE),AN208,IF(YEAR(NOW())+$P$11+10&lt;AN208,YEAR(NOW())+$P$11+10,AN208))-YEAR(NOW()))))))</f>
        <v>0</v>
      </c>
      <c r="AT208" s="251">
        <f ca="1">IF(Q208=0,0,Q208*AV208/100/IF(OR($P$7="",ISNUMBER($P$7)=FALSE),1,((1+$P$7/100)^(IF(OR($P$11="",ISNUMBER($P$11)=FALSE),AL208,IF(YEAR(NOW())+$P$11&lt;AL208,YEAR(NOW())+$P$11,AL208))-YEAR(NOW()))))*IF(OR($P$9="",ISNUMBER($P$9)=FALSE),1,((1+$P$9/100)^(IF(OR($P$11="",ISNUMBER($P$11)=FALSE),AL208,IF(YEAR(NOW())+$P$11&lt;AL208,YEAR(NOW())+$P$11,AL208))-YEAR(NOW())))))</f>
        <v>43314</v>
      </c>
      <c r="AU208" s="251">
        <f ca="1">IF(R208=0,0,R208*AV208/100/IF(OR($P$7="",ISNUMBER($P$7)=FALSE),1,((1+$P$7/100)^(IF(OR($P$11="",ISNUMBER($P$11)=FALSE),IF(AN208="",YEAR(NOW())+5,AN208),IF(YEAR(NOW())+$P$11+10&lt;IF(AN208="",YEAR(NOW())+5,AN208),YEAR(NOW())+$P$11+10,IF(AN208="",YEAR(NOW())+5,AN208)))-YEAR(NOW()))))*IF(OR($P$9="",ISNUMBER($P$9)=FALSE),1,((1+$P$9/100)^(IF(OR($P$11="",ISNUMBER($P$11)=FALSE),IF(AN208="",YEAR(NOW())+5,AN208),IF(YEAR(NOW())+$P$11+10&lt;IF(AN208="",YEAR(NOW())+5,AN208),YEAR(NOW())+$P$11+10,IF(AN208="",YEAR(NOW())+5,AN208)))-YEAR(NOW())))))</f>
        <v>23875</v>
      </c>
      <c r="AV208" s="78">
        <v>100</v>
      </c>
    </row>
    <row r="209" spans="1:48" x14ac:dyDescent="0.15">
      <c r="A209" s="112">
        <v>190</v>
      </c>
      <c r="B209" s="112" t="s">
        <v>1660</v>
      </c>
      <c r="C209" s="113" t="s">
        <v>1361</v>
      </c>
      <c r="D209" s="112" t="s">
        <v>348</v>
      </c>
      <c r="E209" s="119">
        <v>443714</v>
      </c>
      <c r="F209" s="112" t="s">
        <v>966</v>
      </c>
      <c r="G209" s="112" t="s">
        <v>1661</v>
      </c>
      <c r="H209" s="112" t="s">
        <v>1661</v>
      </c>
      <c r="I209" s="116">
        <v>1</v>
      </c>
      <c r="J209" s="288">
        <v>37900</v>
      </c>
      <c r="K209" s="288">
        <v>5500</v>
      </c>
      <c r="L209" s="288"/>
      <c r="M209" s="288" t="s">
        <v>989</v>
      </c>
      <c r="N209" s="288" t="s">
        <v>989</v>
      </c>
      <c r="O209" s="288">
        <v>43400</v>
      </c>
      <c r="P209" s="288">
        <f t="shared" ca="1" si="6"/>
        <v>43400</v>
      </c>
      <c r="Q209" s="289">
        <v>43314</v>
      </c>
      <c r="R209" s="289">
        <v>2387.5</v>
      </c>
      <c r="S209" s="289">
        <v>45701.5</v>
      </c>
      <c r="T209" s="290">
        <f t="shared" ca="1" si="7"/>
        <v>45701.5</v>
      </c>
      <c r="U209" s="109"/>
      <c r="V209" s="109" t="s">
        <v>1366</v>
      </c>
      <c r="W209" s="109" t="s">
        <v>1369</v>
      </c>
      <c r="X209" s="108" t="s">
        <v>1367</v>
      </c>
      <c r="Y209" s="108" t="s">
        <v>1089</v>
      </c>
      <c r="Z209" s="287">
        <v>44561</v>
      </c>
      <c r="AA209" s="107">
        <f t="shared" ca="1" si="8"/>
        <v>48944</v>
      </c>
      <c r="AB209" s="108" t="s">
        <v>1670</v>
      </c>
      <c r="AC209" s="108" t="s">
        <v>1669</v>
      </c>
      <c r="AD209" s="108">
        <v>2012</v>
      </c>
      <c r="AE209" s="110">
        <v>1556</v>
      </c>
      <c r="AF209" s="110">
        <v>717.23</v>
      </c>
      <c r="AG209" s="108" t="s">
        <v>1666</v>
      </c>
      <c r="AH209" s="110"/>
      <c r="AI209" s="109" t="s">
        <v>991</v>
      </c>
      <c r="AJ209" s="109"/>
      <c r="AK209" s="80">
        <v>48944</v>
      </c>
      <c r="AL209" s="78">
        <v>2033</v>
      </c>
      <c r="AM209" s="78">
        <v>2034</v>
      </c>
      <c r="AN209" s="78">
        <v>2043</v>
      </c>
      <c r="AO209" s="251">
        <f ca="1">IF(J209=0,0,J209*AV209/100/IF(OR($P$7="",ISNUMBER($P$7)=FALSE),1,((1+$P$7/100)^(IF(OR($P$11="",ISNUMBER($P$11)=FALSE),AL209,IF(YEAR(NOW())+$P$11&lt;AL209,YEAR(NOW())+$P$11,AL209))-YEAR(NOW()))))*IF(OR($P$9="",ISNUMBER($P$9)=FALSE),1,((1+$P$9/100)^(IF(OR($P$11="",ISNUMBER($P$11)=FALSE),AL209,IF(YEAR(NOW())+$P$11&lt;AL209,YEAR(NOW())+$P$11,AL209))-YEAR(NOW())))))</f>
        <v>37900</v>
      </c>
      <c r="AP209" s="251">
        <f ca="1">IF(K209=0,0,K209*AV209/100/IF(OR($P$7="",ISNUMBER($P$7)=FALSE),1,((1+$P$7/100)^(IF(OR($P$11="",ISNUMBER($P$11)=FALSE),AM209,IF(YEAR(NOW())+$P$11+1&lt;AM209,YEAR(NOW())+$P$11+1,AM209))-YEAR(NOW()))))*IF(OR($P$9="",ISNUMBER($P$9)=FALSE),1,((1+$P$9/100)^(IF(OR($P$11="",ISNUMBER($P$11)=FALSE),AM209,IF(YEAR(NOW())+$P$11+1&lt;AM209,YEAR(NOW())+$P$11+1,AM209))-YEAR(NOW())))))</f>
        <v>5500</v>
      </c>
      <c r="AQ209" s="251"/>
      <c r="AR209" s="251">
        <f ca="1">IF(M209="$0 (pad)",0,IF(M209=0,0,M209*AV209/100/IF(OR($P$7="",ISNUMBER($P$7)=FALSE),1,((1+$P$7/100)^(IF(OR($P$11="",ISNUMBER($P$11)=FALSE),AN209,IF(YEAR(NOW())+$P$11+10&lt;AN209,YEAR(NOW())+$P$11+10,AN209))-YEAR(NOW()))))*IF(OR($P$9="",ISNUMBER($P$9)=FALSE),1,((1+$P$9/100)^(IF(OR($P$11="",ISNUMBER($P$11)=FALSE),AN209,IF(YEAR(NOW())+$P$11+10&lt;AN209,YEAR(NOW())+$P$11+10,AN209))-YEAR(NOW()))))))</f>
        <v>0</v>
      </c>
      <c r="AS209" s="251">
        <f ca="1">IF(N209="$0 (pad)",0,IF(N209=0,0,N209*AV209/100/IF(OR($P$7="",ISNUMBER($P$7)=FALSE),1,((1+$P$7/100)^(IF(OR($P$11="",ISNUMBER($P$11)=FALSE),AN209,IF(YEAR(NOW())+$P$11+10&lt;AN209,YEAR(NOW())+$P$11+10,AN209))-YEAR(NOW()))))*IF(OR($P$9="",ISNUMBER($P$9)=FALSE),1,((1+$P$9/100)^(IF(OR($P$11="",ISNUMBER($P$11)=FALSE),AN209,IF(YEAR(NOW())+$P$11+10&lt;AN209,YEAR(NOW())+$P$11+10,AN209))-YEAR(NOW()))))))</f>
        <v>0</v>
      </c>
      <c r="AT209" s="251">
        <f ca="1">IF(Q209=0,0,Q209*AV209/100/IF(OR($P$7="",ISNUMBER($P$7)=FALSE),1,((1+$P$7/100)^(IF(OR($P$11="",ISNUMBER($P$11)=FALSE),AL209,IF(YEAR(NOW())+$P$11&lt;AL209,YEAR(NOW())+$P$11,AL209))-YEAR(NOW()))))*IF(OR($P$9="",ISNUMBER($P$9)=FALSE),1,((1+$P$9/100)^(IF(OR($P$11="",ISNUMBER($P$11)=FALSE),AL209,IF(YEAR(NOW())+$P$11&lt;AL209,YEAR(NOW())+$P$11,AL209))-YEAR(NOW())))))</f>
        <v>43314</v>
      </c>
      <c r="AU209" s="251">
        <f ca="1">IF(R209=0,0,R209*AV209/100/IF(OR($P$7="",ISNUMBER($P$7)=FALSE),1,((1+$P$7/100)^(IF(OR($P$11="",ISNUMBER($P$11)=FALSE),IF(AN209="",YEAR(NOW())+5,AN209),IF(YEAR(NOW())+$P$11+10&lt;IF(AN209="",YEAR(NOW())+5,AN209),YEAR(NOW())+$P$11+10,IF(AN209="",YEAR(NOW())+5,AN209)))-YEAR(NOW()))))*IF(OR($P$9="",ISNUMBER($P$9)=FALSE),1,((1+$P$9/100)^(IF(OR($P$11="",ISNUMBER($P$11)=FALSE),IF(AN209="",YEAR(NOW())+5,AN209),IF(YEAR(NOW())+$P$11+10&lt;IF(AN209="",YEAR(NOW())+5,AN209),YEAR(NOW())+$P$11+10,IF(AN209="",YEAR(NOW())+5,AN209)))-YEAR(NOW())))))</f>
        <v>2387.5</v>
      </c>
      <c r="AV209" s="78">
        <v>100</v>
      </c>
    </row>
    <row r="210" spans="1:48" x14ac:dyDescent="0.15">
      <c r="A210" s="112">
        <v>191</v>
      </c>
      <c r="B210" s="112" t="s">
        <v>1660</v>
      </c>
      <c r="C210" s="113" t="s">
        <v>1361</v>
      </c>
      <c r="D210" s="112" t="s">
        <v>349</v>
      </c>
      <c r="E210" s="119">
        <v>443301</v>
      </c>
      <c r="F210" s="112" t="s">
        <v>966</v>
      </c>
      <c r="G210" s="112" t="s">
        <v>1661</v>
      </c>
      <c r="H210" s="112" t="s">
        <v>1661</v>
      </c>
      <c r="I210" s="116">
        <v>1</v>
      </c>
      <c r="J210" s="288">
        <v>39300</v>
      </c>
      <c r="K210" s="288">
        <v>5500</v>
      </c>
      <c r="L210" s="288"/>
      <c r="M210" s="288" t="s">
        <v>989</v>
      </c>
      <c r="N210" s="288" t="s">
        <v>989</v>
      </c>
      <c r="O210" s="288">
        <v>44800</v>
      </c>
      <c r="P210" s="288">
        <f t="shared" ca="1" si="6"/>
        <v>44800</v>
      </c>
      <c r="Q210" s="289">
        <v>43314</v>
      </c>
      <c r="R210" s="289">
        <v>2387.5</v>
      </c>
      <c r="S210" s="289">
        <v>45701.5</v>
      </c>
      <c r="T210" s="290">
        <f t="shared" ca="1" si="7"/>
        <v>45701.5</v>
      </c>
      <c r="U210" s="109"/>
      <c r="V210" s="109" t="s">
        <v>1366</v>
      </c>
      <c r="W210" s="109" t="s">
        <v>1369</v>
      </c>
      <c r="X210" s="108" t="s">
        <v>1367</v>
      </c>
      <c r="Y210" s="108" t="s">
        <v>1089</v>
      </c>
      <c r="Z210" s="287">
        <v>43982</v>
      </c>
      <c r="AA210" s="107">
        <f t="shared" ca="1" si="8"/>
        <v>48365</v>
      </c>
      <c r="AB210" s="108" t="s">
        <v>1670</v>
      </c>
      <c r="AC210" s="108" t="s">
        <v>1669</v>
      </c>
      <c r="AD210" s="108">
        <v>2012</v>
      </c>
      <c r="AE210" s="110">
        <v>1592</v>
      </c>
      <c r="AF210" s="110">
        <v>717.63</v>
      </c>
      <c r="AG210" s="108" t="s">
        <v>1666</v>
      </c>
      <c r="AH210" s="110"/>
      <c r="AI210" s="109" t="s">
        <v>991</v>
      </c>
      <c r="AJ210" s="109"/>
      <c r="AK210" s="80">
        <v>48365</v>
      </c>
      <c r="AL210" s="78">
        <v>2032</v>
      </c>
      <c r="AM210" s="78">
        <v>2033</v>
      </c>
      <c r="AN210" s="78">
        <v>2043</v>
      </c>
      <c r="AO210" s="251">
        <f ca="1">IF(J210=0,0,J210*AV210/100/IF(OR($P$7="",ISNUMBER($P$7)=FALSE),1,((1+$P$7/100)^(IF(OR($P$11="",ISNUMBER($P$11)=FALSE),AL210,IF(YEAR(NOW())+$P$11&lt;AL210,YEAR(NOW())+$P$11,AL210))-YEAR(NOW()))))*IF(OR($P$9="",ISNUMBER($P$9)=FALSE),1,((1+$P$9/100)^(IF(OR($P$11="",ISNUMBER($P$11)=FALSE),AL210,IF(YEAR(NOW())+$P$11&lt;AL210,YEAR(NOW())+$P$11,AL210))-YEAR(NOW())))))</f>
        <v>39300</v>
      </c>
      <c r="AP210" s="251">
        <f ca="1">IF(K210=0,0,K210*AV210/100/IF(OR($P$7="",ISNUMBER($P$7)=FALSE),1,((1+$P$7/100)^(IF(OR($P$11="",ISNUMBER($P$11)=FALSE),AM210,IF(YEAR(NOW())+$P$11+1&lt;AM210,YEAR(NOW())+$P$11+1,AM210))-YEAR(NOW()))))*IF(OR($P$9="",ISNUMBER($P$9)=FALSE),1,((1+$P$9/100)^(IF(OR($P$11="",ISNUMBER($P$11)=FALSE),AM210,IF(YEAR(NOW())+$P$11+1&lt;AM210,YEAR(NOW())+$P$11+1,AM210))-YEAR(NOW())))))</f>
        <v>5500</v>
      </c>
      <c r="AQ210" s="251"/>
      <c r="AR210" s="251">
        <f ca="1">IF(M210="$0 (pad)",0,IF(M210=0,0,M210*AV210/100/IF(OR($P$7="",ISNUMBER($P$7)=FALSE),1,((1+$P$7/100)^(IF(OR($P$11="",ISNUMBER($P$11)=FALSE),AN210,IF(YEAR(NOW())+$P$11+10&lt;AN210,YEAR(NOW())+$P$11+10,AN210))-YEAR(NOW()))))*IF(OR($P$9="",ISNUMBER($P$9)=FALSE),1,((1+$P$9/100)^(IF(OR($P$11="",ISNUMBER($P$11)=FALSE),AN210,IF(YEAR(NOW())+$P$11+10&lt;AN210,YEAR(NOW())+$P$11+10,AN210))-YEAR(NOW()))))))</f>
        <v>0</v>
      </c>
      <c r="AS210" s="251">
        <f ca="1">IF(N210="$0 (pad)",0,IF(N210=0,0,N210*AV210/100/IF(OR($P$7="",ISNUMBER($P$7)=FALSE),1,((1+$P$7/100)^(IF(OR($P$11="",ISNUMBER($P$11)=FALSE),AN210,IF(YEAR(NOW())+$P$11+10&lt;AN210,YEAR(NOW())+$P$11+10,AN210))-YEAR(NOW()))))*IF(OR($P$9="",ISNUMBER($P$9)=FALSE),1,((1+$P$9/100)^(IF(OR($P$11="",ISNUMBER($P$11)=FALSE),AN210,IF(YEAR(NOW())+$P$11+10&lt;AN210,YEAR(NOW())+$P$11+10,AN210))-YEAR(NOW()))))))</f>
        <v>0</v>
      </c>
      <c r="AT210" s="251">
        <f ca="1">IF(Q210=0,0,Q210*AV210/100/IF(OR($P$7="",ISNUMBER($P$7)=FALSE),1,((1+$P$7/100)^(IF(OR($P$11="",ISNUMBER($P$11)=FALSE),AL210,IF(YEAR(NOW())+$P$11&lt;AL210,YEAR(NOW())+$P$11,AL210))-YEAR(NOW()))))*IF(OR($P$9="",ISNUMBER($P$9)=FALSE),1,((1+$P$9/100)^(IF(OR($P$11="",ISNUMBER($P$11)=FALSE),AL210,IF(YEAR(NOW())+$P$11&lt;AL210,YEAR(NOW())+$P$11,AL210))-YEAR(NOW())))))</f>
        <v>43314</v>
      </c>
      <c r="AU210" s="251">
        <f ca="1">IF(R210=0,0,R210*AV210/100/IF(OR($P$7="",ISNUMBER($P$7)=FALSE),1,((1+$P$7/100)^(IF(OR($P$11="",ISNUMBER($P$11)=FALSE),IF(AN210="",YEAR(NOW())+5,AN210),IF(YEAR(NOW())+$P$11+10&lt;IF(AN210="",YEAR(NOW())+5,AN210),YEAR(NOW())+$P$11+10,IF(AN210="",YEAR(NOW())+5,AN210)))-YEAR(NOW()))))*IF(OR($P$9="",ISNUMBER($P$9)=FALSE),1,((1+$P$9/100)^(IF(OR($P$11="",ISNUMBER($P$11)=FALSE),IF(AN210="",YEAR(NOW())+5,AN210),IF(YEAR(NOW())+$P$11+10&lt;IF(AN210="",YEAR(NOW())+5,AN210),YEAR(NOW())+$P$11+10,IF(AN210="",YEAR(NOW())+5,AN210)))-YEAR(NOW())))))</f>
        <v>2387.5</v>
      </c>
      <c r="AV210" s="78">
        <v>100</v>
      </c>
    </row>
    <row r="211" spans="1:48" x14ac:dyDescent="0.15">
      <c r="A211" s="112">
        <v>192</v>
      </c>
      <c r="B211" s="112" t="s">
        <v>1660</v>
      </c>
      <c r="C211" s="113" t="s">
        <v>1361</v>
      </c>
      <c r="D211" s="112" t="s">
        <v>350</v>
      </c>
      <c r="E211" s="119">
        <v>443584</v>
      </c>
      <c r="F211" s="112" t="s">
        <v>966</v>
      </c>
      <c r="G211" s="112" t="s">
        <v>1661</v>
      </c>
      <c r="H211" s="112" t="s">
        <v>1661</v>
      </c>
      <c r="I211" s="116">
        <v>1</v>
      </c>
      <c r="J211" s="288">
        <v>36400</v>
      </c>
      <c r="K211" s="288">
        <v>20500</v>
      </c>
      <c r="L211" s="288"/>
      <c r="M211" s="288">
        <v>0</v>
      </c>
      <c r="N211" s="288">
        <v>38500</v>
      </c>
      <c r="O211" s="288">
        <v>95400</v>
      </c>
      <c r="P211" s="288">
        <f t="shared" ca="1" si="6"/>
        <v>95400</v>
      </c>
      <c r="Q211" s="289">
        <v>43314</v>
      </c>
      <c r="R211" s="289">
        <v>2387.5</v>
      </c>
      <c r="S211" s="289">
        <v>45701.5</v>
      </c>
      <c r="T211" s="290">
        <f t="shared" ca="1" si="7"/>
        <v>45701.5</v>
      </c>
      <c r="U211" s="109"/>
      <c r="V211" s="109" t="s">
        <v>1366</v>
      </c>
      <c r="W211" s="109" t="s">
        <v>1369</v>
      </c>
      <c r="X211" s="108" t="s">
        <v>1367</v>
      </c>
      <c r="Y211" s="108" t="s">
        <v>1089</v>
      </c>
      <c r="Z211" s="287">
        <v>44561</v>
      </c>
      <c r="AA211" s="107">
        <f t="shared" ca="1" si="8"/>
        <v>48944</v>
      </c>
      <c r="AB211" s="108" t="s">
        <v>1670</v>
      </c>
      <c r="AC211" s="108" t="s">
        <v>1669</v>
      </c>
      <c r="AD211" s="108">
        <v>2012</v>
      </c>
      <c r="AE211" s="110">
        <v>1524</v>
      </c>
      <c r="AF211" s="110">
        <v>717.89</v>
      </c>
      <c r="AG211" s="108" t="s">
        <v>1666</v>
      </c>
      <c r="AH211" s="110"/>
      <c r="AI211" s="109" t="s">
        <v>991</v>
      </c>
      <c r="AJ211" s="109"/>
      <c r="AK211" s="80">
        <v>48944</v>
      </c>
      <c r="AL211" s="78">
        <v>2033</v>
      </c>
      <c r="AM211" s="78">
        <v>2034</v>
      </c>
      <c r="AN211" s="78">
        <v>2043</v>
      </c>
      <c r="AO211" s="251">
        <f ca="1">IF(J211=0,0,J211*AV211/100/IF(OR($P$7="",ISNUMBER($P$7)=FALSE),1,((1+$P$7/100)^(IF(OR($P$11="",ISNUMBER($P$11)=FALSE),AL211,IF(YEAR(NOW())+$P$11&lt;AL211,YEAR(NOW())+$P$11,AL211))-YEAR(NOW()))))*IF(OR($P$9="",ISNUMBER($P$9)=FALSE),1,((1+$P$9/100)^(IF(OR($P$11="",ISNUMBER($P$11)=FALSE),AL211,IF(YEAR(NOW())+$P$11&lt;AL211,YEAR(NOW())+$P$11,AL211))-YEAR(NOW())))))</f>
        <v>36400</v>
      </c>
      <c r="AP211" s="251">
        <f ca="1">IF(K211=0,0,K211*AV211/100/IF(OR($P$7="",ISNUMBER($P$7)=FALSE),1,((1+$P$7/100)^(IF(OR($P$11="",ISNUMBER($P$11)=FALSE),AM211,IF(YEAR(NOW())+$P$11+1&lt;AM211,YEAR(NOW())+$P$11+1,AM211))-YEAR(NOW()))))*IF(OR($P$9="",ISNUMBER($P$9)=FALSE),1,((1+$P$9/100)^(IF(OR($P$11="",ISNUMBER($P$11)=FALSE),AM211,IF(YEAR(NOW())+$P$11+1&lt;AM211,YEAR(NOW())+$P$11+1,AM211))-YEAR(NOW())))))</f>
        <v>20500</v>
      </c>
      <c r="AQ211" s="251"/>
      <c r="AR211" s="251">
        <f ca="1">IF(M211="$0 (pad)",0,IF(M211=0,0,M211*AV211/100/IF(OR($P$7="",ISNUMBER($P$7)=FALSE),1,((1+$P$7/100)^(IF(OR($P$11="",ISNUMBER($P$11)=FALSE),AN211,IF(YEAR(NOW())+$P$11+10&lt;AN211,YEAR(NOW())+$P$11+10,AN211))-YEAR(NOW()))))*IF(OR($P$9="",ISNUMBER($P$9)=FALSE),1,((1+$P$9/100)^(IF(OR($P$11="",ISNUMBER($P$11)=FALSE),AN211,IF(YEAR(NOW())+$P$11+10&lt;AN211,YEAR(NOW())+$P$11+10,AN211))-YEAR(NOW()))))))</f>
        <v>0</v>
      </c>
      <c r="AS211" s="251">
        <f ca="1">IF(N211="$0 (pad)",0,IF(N211=0,0,N211*AV211/100/IF(OR($P$7="",ISNUMBER($P$7)=FALSE),1,((1+$P$7/100)^(IF(OR($P$11="",ISNUMBER($P$11)=FALSE),AN211,IF(YEAR(NOW())+$P$11+10&lt;AN211,YEAR(NOW())+$P$11+10,AN211))-YEAR(NOW()))))*IF(OR($P$9="",ISNUMBER($P$9)=FALSE),1,((1+$P$9/100)^(IF(OR($P$11="",ISNUMBER($P$11)=FALSE),AN211,IF(YEAR(NOW())+$P$11+10&lt;AN211,YEAR(NOW())+$P$11+10,AN211))-YEAR(NOW()))))))</f>
        <v>38500</v>
      </c>
      <c r="AT211" s="251">
        <f ca="1">IF(Q211=0,0,Q211*AV211/100/IF(OR($P$7="",ISNUMBER($P$7)=FALSE),1,((1+$P$7/100)^(IF(OR($P$11="",ISNUMBER($P$11)=FALSE),AL211,IF(YEAR(NOW())+$P$11&lt;AL211,YEAR(NOW())+$P$11,AL211))-YEAR(NOW()))))*IF(OR($P$9="",ISNUMBER($P$9)=FALSE),1,((1+$P$9/100)^(IF(OR($P$11="",ISNUMBER($P$11)=FALSE),AL211,IF(YEAR(NOW())+$P$11&lt;AL211,YEAR(NOW())+$P$11,AL211))-YEAR(NOW())))))</f>
        <v>43314</v>
      </c>
      <c r="AU211" s="251">
        <f ca="1">IF(R211=0,0,R211*AV211/100/IF(OR($P$7="",ISNUMBER($P$7)=FALSE),1,((1+$P$7/100)^(IF(OR($P$11="",ISNUMBER($P$11)=FALSE),IF(AN211="",YEAR(NOW())+5,AN211),IF(YEAR(NOW())+$P$11+10&lt;IF(AN211="",YEAR(NOW())+5,AN211),YEAR(NOW())+$P$11+10,IF(AN211="",YEAR(NOW())+5,AN211)))-YEAR(NOW()))))*IF(OR($P$9="",ISNUMBER($P$9)=FALSE),1,((1+$P$9/100)^(IF(OR($P$11="",ISNUMBER($P$11)=FALSE),IF(AN211="",YEAR(NOW())+5,AN211),IF(YEAR(NOW())+$P$11+10&lt;IF(AN211="",YEAR(NOW())+5,AN211),YEAR(NOW())+$P$11+10,IF(AN211="",YEAR(NOW())+5,AN211)))-YEAR(NOW())))))</f>
        <v>2387.5</v>
      </c>
      <c r="AV211" s="78">
        <v>100</v>
      </c>
    </row>
    <row r="212" spans="1:48" x14ac:dyDescent="0.15">
      <c r="A212" s="112">
        <v>193</v>
      </c>
      <c r="B212" s="112" t="s">
        <v>1660</v>
      </c>
      <c r="C212" s="113" t="s">
        <v>1361</v>
      </c>
      <c r="D212" s="112" t="s">
        <v>351</v>
      </c>
      <c r="E212" s="119">
        <v>442665</v>
      </c>
      <c r="F212" s="112" t="s">
        <v>966</v>
      </c>
      <c r="G212" s="112" t="s">
        <v>1661</v>
      </c>
      <c r="H212" s="112" t="s">
        <v>1661</v>
      </c>
      <c r="I212" s="116">
        <v>1</v>
      </c>
      <c r="J212" s="288">
        <v>36400</v>
      </c>
      <c r="K212" s="288">
        <v>5500</v>
      </c>
      <c r="L212" s="288"/>
      <c r="M212" s="288" t="s">
        <v>989</v>
      </c>
      <c r="N212" s="288" t="s">
        <v>989</v>
      </c>
      <c r="O212" s="288">
        <v>41900</v>
      </c>
      <c r="P212" s="288">
        <f t="shared" ref="P212:P275" ca="1" si="9">SUM(AO212:AS212)</f>
        <v>41900</v>
      </c>
      <c r="Q212" s="289">
        <v>43314</v>
      </c>
      <c r="R212" s="289">
        <v>2387.5</v>
      </c>
      <c r="S212" s="289">
        <v>45701.5</v>
      </c>
      <c r="T212" s="290">
        <f t="shared" ref="T212:T275" ca="1" si="10">SUM(AT212:AU212)</f>
        <v>45701.5</v>
      </c>
      <c r="U212" s="109"/>
      <c r="V212" s="109" t="s">
        <v>1366</v>
      </c>
      <c r="W212" s="109" t="s">
        <v>1369</v>
      </c>
      <c r="X212" s="108" t="s">
        <v>1367</v>
      </c>
      <c r="Y212" s="108" t="s">
        <v>1090</v>
      </c>
      <c r="Z212" s="287">
        <v>45351</v>
      </c>
      <c r="AA212" s="107">
        <f t="shared" ref="AA212:AA275" ca="1" si="11">IF(OR($P$11="",AK212="Complete",ISNUMBER($P$11)=FALSE),AK212,IF(YEAR(AK212)&gt;YEAR(NOW())+$P$11,DATE(YEAR(NOW())+$P$11,12,31),AK212))</f>
        <v>49734</v>
      </c>
      <c r="AB212" s="108" t="s">
        <v>1670</v>
      </c>
      <c r="AC212" s="108" t="s">
        <v>1669</v>
      </c>
      <c r="AD212" s="108">
        <v>2012</v>
      </c>
      <c r="AE212" s="110">
        <v>1725</v>
      </c>
      <c r="AF212" s="110">
        <v>708.86</v>
      </c>
      <c r="AG212" s="108" t="s">
        <v>1666</v>
      </c>
      <c r="AH212" s="110"/>
      <c r="AI212" s="109" t="s">
        <v>991</v>
      </c>
      <c r="AJ212" s="109"/>
      <c r="AK212" s="80">
        <v>49734</v>
      </c>
      <c r="AL212" s="78">
        <v>2036</v>
      </c>
      <c r="AM212" s="78">
        <v>2037</v>
      </c>
      <c r="AN212" s="78">
        <v>2046</v>
      </c>
      <c r="AO212" s="251">
        <f ca="1">IF(J212=0,0,J212*AV212/100/IF(OR($P$7="",ISNUMBER($P$7)=FALSE),1,((1+$P$7/100)^(IF(OR($P$11="",ISNUMBER($P$11)=FALSE),AL212,IF(YEAR(NOW())+$P$11&lt;AL212,YEAR(NOW())+$P$11,AL212))-YEAR(NOW()))))*IF(OR($P$9="",ISNUMBER($P$9)=FALSE),1,((1+$P$9/100)^(IF(OR($P$11="",ISNUMBER($P$11)=FALSE),AL212,IF(YEAR(NOW())+$P$11&lt;AL212,YEAR(NOW())+$P$11,AL212))-YEAR(NOW())))))</f>
        <v>36400</v>
      </c>
      <c r="AP212" s="251">
        <f ca="1">IF(K212=0,0,K212*AV212/100/IF(OR($P$7="",ISNUMBER($P$7)=FALSE),1,((1+$P$7/100)^(IF(OR($P$11="",ISNUMBER($P$11)=FALSE),AM212,IF(YEAR(NOW())+$P$11+1&lt;AM212,YEAR(NOW())+$P$11+1,AM212))-YEAR(NOW()))))*IF(OR($P$9="",ISNUMBER($P$9)=FALSE),1,((1+$P$9/100)^(IF(OR($P$11="",ISNUMBER($P$11)=FALSE),AM212,IF(YEAR(NOW())+$P$11+1&lt;AM212,YEAR(NOW())+$P$11+1,AM212))-YEAR(NOW())))))</f>
        <v>5500</v>
      </c>
      <c r="AQ212" s="251"/>
      <c r="AR212" s="251">
        <f ca="1">IF(M212="$0 (pad)",0,IF(M212=0,0,M212*AV212/100/IF(OR($P$7="",ISNUMBER($P$7)=FALSE),1,((1+$P$7/100)^(IF(OR($P$11="",ISNUMBER($P$11)=FALSE),AN212,IF(YEAR(NOW())+$P$11+10&lt;AN212,YEAR(NOW())+$P$11+10,AN212))-YEAR(NOW()))))*IF(OR($P$9="",ISNUMBER($P$9)=FALSE),1,((1+$P$9/100)^(IF(OR($P$11="",ISNUMBER($P$11)=FALSE),AN212,IF(YEAR(NOW())+$P$11+10&lt;AN212,YEAR(NOW())+$P$11+10,AN212))-YEAR(NOW()))))))</f>
        <v>0</v>
      </c>
      <c r="AS212" s="251">
        <f ca="1">IF(N212="$0 (pad)",0,IF(N212=0,0,N212*AV212/100/IF(OR($P$7="",ISNUMBER($P$7)=FALSE),1,((1+$P$7/100)^(IF(OR($P$11="",ISNUMBER($P$11)=FALSE),AN212,IF(YEAR(NOW())+$P$11+10&lt;AN212,YEAR(NOW())+$P$11+10,AN212))-YEAR(NOW()))))*IF(OR($P$9="",ISNUMBER($P$9)=FALSE),1,((1+$P$9/100)^(IF(OR($P$11="",ISNUMBER($P$11)=FALSE),AN212,IF(YEAR(NOW())+$P$11+10&lt;AN212,YEAR(NOW())+$P$11+10,AN212))-YEAR(NOW()))))))</f>
        <v>0</v>
      </c>
      <c r="AT212" s="251">
        <f ca="1">IF(Q212=0,0,Q212*AV212/100/IF(OR($P$7="",ISNUMBER($P$7)=FALSE),1,((1+$P$7/100)^(IF(OR($P$11="",ISNUMBER($P$11)=FALSE),AL212,IF(YEAR(NOW())+$P$11&lt;AL212,YEAR(NOW())+$P$11,AL212))-YEAR(NOW()))))*IF(OR($P$9="",ISNUMBER($P$9)=FALSE),1,((1+$P$9/100)^(IF(OR($P$11="",ISNUMBER($P$11)=FALSE),AL212,IF(YEAR(NOW())+$P$11&lt;AL212,YEAR(NOW())+$P$11,AL212))-YEAR(NOW())))))</f>
        <v>43314</v>
      </c>
      <c r="AU212" s="251">
        <f ca="1">IF(R212=0,0,R212*AV212/100/IF(OR($P$7="",ISNUMBER($P$7)=FALSE),1,((1+$P$7/100)^(IF(OR($P$11="",ISNUMBER($P$11)=FALSE),IF(AN212="",YEAR(NOW())+5,AN212),IF(YEAR(NOW())+$P$11+10&lt;IF(AN212="",YEAR(NOW())+5,AN212),YEAR(NOW())+$P$11+10,IF(AN212="",YEAR(NOW())+5,AN212)))-YEAR(NOW()))))*IF(OR($P$9="",ISNUMBER($P$9)=FALSE),1,((1+$P$9/100)^(IF(OR($P$11="",ISNUMBER($P$11)=FALSE),IF(AN212="",YEAR(NOW())+5,AN212),IF(YEAR(NOW())+$P$11+10&lt;IF(AN212="",YEAR(NOW())+5,AN212),YEAR(NOW())+$P$11+10,IF(AN212="",YEAR(NOW())+5,AN212)))-YEAR(NOW())))))</f>
        <v>2387.5</v>
      </c>
      <c r="AV212" s="78">
        <v>100</v>
      </c>
    </row>
    <row r="213" spans="1:48" x14ac:dyDescent="0.15">
      <c r="A213" s="112">
        <v>194</v>
      </c>
      <c r="B213" s="112" t="s">
        <v>1660</v>
      </c>
      <c r="C213" s="113" t="s">
        <v>1361</v>
      </c>
      <c r="D213" s="112" t="s">
        <v>352</v>
      </c>
      <c r="E213" s="119">
        <v>442667</v>
      </c>
      <c r="F213" s="112" t="s">
        <v>966</v>
      </c>
      <c r="G213" s="112" t="s">
        <v>1661</v>
      </c>
      <c r="H213" s="112" t="s">
        <v>1661</v>
      </c>
      <c r="I213" s="116">
        <v>1</v>
      </c>
      <c r="J213" s="288">
        <v>33600</v>
      </c>
      <c r="K213" s="288">
        <v>5500</v>
      </c>
      <c r="L213" s="288"/>
      <c r="M213" s="288" t="s">
        <v>989</v>
      </c>
      <c r="N213" s="288" t="s">
        <v>989</v>
      </c>
      <c r="O213" s="288">
        <v>39100</v>
      </c>
      <c r="P213" s="288">
        <f t="shared" ca="1" si="9"/>
        <v>39100</v>
      </c>
      <c r="Q213" s="289">
        <v>43314</v>
      </c>
      <c r="R213" s="289">
        <v>2387.5</v>
      </c>
      <c r="S213" s="289">
        <v>45701.5</v>
      </c>
      <c r="T213" s="290">
        <f t="shared" ca="1" si="10"/>
        <v>45701.5</v>
      </c>
      <c r="U213" s="109"/>
      <c r="V213" s="109" t="s">
        <v>1366</v>
      </c>
      <c r="W213" s="109" t="s">
        <v>1369</v>
      </c>
      <c r="X213" s="108" t="s">
        <v>1367</v>
      </c>
      <c r="Y213" s="108" t="s">
        <v>1090</v>
      </c>
      <c r="Z213" s="287">
        <v>45351</v>
      </c>
      <c r="AA213" s="107">
        <f t="shared" ca="1" si="11"/>
        <v>49734</v>
      </c>
      <c r="AB213" s="108" t="s">
        <v>1670</v>
      </c>
      <c r="AC213" s="108" t="s">
        <v>1669</v>
      </c>
      <c r="AD213" s="108">
        <v>2012</v>
      </c>
      <c r="AE213" s="110">
        <v>1640</v>
      </c>
      <c r="AF213" s="110">
        <v>708.94</v>
      </c>
      <c r="AG213" s="108" t="s">
        <v>1666</v>
      </c>
      <c r="AH213" s="110"/>
      <c r="AI213" s="109" t="s">
        <v>991</v>
      </c>
      <c r="AJ213" s="109"/>
      <c r="AK213" s="80">
        <v>49734</v>
      </c>
      <c r="AL213" s="78">
        <v>2036</v>
      </c>
      <c r="AM213" s="78">
        <v>2037</v>
      </c>
      <c r="AN213" s="78">
        <v>2046</v>
      </c>
      <c r="AO213" s="251">
        <f ca="1">IF(J213=0,0,J213*AV213/100/IF(OR($P$7="",ISNUMBER($P$7)=FALSE),1,((1+$P$7/100)^(IF(OR($P$11="",ISNUMBER($P$11)=FALSE),AL213,IF(YEAR(NOW())+$P$11&lt;AL213,YEAR(NOW())+$P$11,AL213))-YEAR(NOW()))))*IF(OR($P$9="",ISNUMBER($P$9)=FALSE),1,((1+$P$9/100)^(IF(OR($P$11="",ISNUMBER($P$11)=FALSE),AL213,IF(YEAR(NOW())+$P$11&lt;AL213,YEAR(NOW())+$P$11,AL213))-YEAR(NOW())))))</f>
        <v>33600</v>
      </c>
      <c r="AP213" s="251">
        <f ca="1">IF(K213=0,0,K213*AV213/100/IF(OR($P$7="",ISNUMBER($P$7)=FALSE),1,((1+$P$7/100)^(IF(OR($P$11="",ISNUMBER($P$11)=FALSE),AM213,IF(YEAR(NOW())+$P$11+1&lt;AM213,YEAR(NOW())+$P$11+1,AM213))-YEAR(NOW()))))*IF(OR($P$9="",ISNUMBER($P$9)=FALSE),1,((1+$P$9/100)^(IF(OR($P$11="",ISNUMBER($P$11)=FALSE),AM213,IF(YEAR(NOW())+$P$11+1&lt;AM213,YEAR(NOW())+$P$11+1,AM213))-YEAR(NOW())))))</f>
        <v>5500</v>
      </c>
      <c r="AQ213" s="251"/>
      <c r="AR213" s="251">
        <f ca="1">IF(M213="$0 (pad)",0,IF(M213=0,0,M213*AV213/100/IF(OR($P$7="",ISNUMBER($P$7)=FALSE),1,((1+$P$7/100)^(IF(OR($P$11="",ISNUMBER($P$11)=FALSE),AN213,IF(YEAR(NOW())+$P$11+10&lt;AN213,YEAR(NOW())+$P$11+10,AN213))-YEAR(NOW()))))*IF(OR($P$9="",ISNUMBER($P$9)=FALSE),1,((1+$P$9/100)^(IF(OR($P$11="",ISNUMBER($P$11)=FALSE),AN213,IF(YEAR(NOW())+$P$11+10&lt;AN213,YEAR(NOW())+$P$11+10,AN213))-YEAR(NOW()))))))</f>
        <v>0</v>
      </c>
      <c r="AS213" s="251">
        <f ca="1">IF(N213="$0 (pad)",0,IF(N213=0,0,N213*AV213/100/IF(OR($P$7="",ISNUMBER($P$7)=FALSE),1,((1+$P$7/100)^(IF(OR($P$11="",ISNUMBER($P$11)=FALSE),AN213,IF(YEAR(NOW())+$P$11+10&lt;AN213,YEAR(NOW())+$P$11+10,AN213))-YEAR(NOW()))))*IF(OR($P$9="",ISNUMBER($P$9)=FALSE),1,((1+$P$9/100)^(IF(OR($P$11="",ISNUMBER($P$11)=FALSE),AN213,IF(YEAR(NOW())+$P$11+10&lt;AN213,YEAR(NOW())+$P$11+10,AN213))-YEAR(NOW()))))))</f>
        <v>0</v>
      </c>
      <c r="AT213" s="251">
        <f ca="1">IF(Q213=0,0,Q213*AV213/100/IF(OR($P$7="",ISNUMBER($P$7)=FALSE),1,((1+$P$7/100)^(IF(OR($P$11="",ISNUMBER($P$11)=FALSE),AL213,IF(YEAR(NOW())+$P$11&lt;AL213,YEAR(NOW())+$P$11,AL213))-YEAR(NOW()))))*IF(OR($P$9="",ISNUMBER($P$9)=FALSE),1,((1+$P$9/100)^(IF(OR($P$11="",ISNUMBER($P$11)=FALSE),AL213,IF(YEAR(NOW())+$P$11&lt;AL213,YEAR(NOW())+$P$11,AL213))-YEAR(NOW())))))</f>
        <v>43314</v>
      </c>
      <c r="AU213" s="251">
        <f ca="1">IF(R213=0,0,R213*AV213/100/IF(OR($P$7="",ISNUMBER($P$7)=FALSE),1,((1+$P$7/100)^(IF(OR($P$11="",ISNUMBER($P$11)=FALSE),IF(AN213="",YEAR(NOW())+5,AN213),IF(YEAR(NOW())+$P$11+10&lt;IF(AN213="",YEAR(NOW())+5,AN213),YEAR(NOW())+$P$11+10,IF(AN213="",YEAR(NOW())+5,AN213)))-YEAR(NOW()))))*IF(OR($P$9="",ISNUMBER($P$9)=FALSE),1,((1+$P$9/100)^(IF(OR($P$11="",ISNUMBER($P$11)=FALSE),IF(AN213="",YEAR(NOW())+5,AN213),IF(YEAR(NOW())+$P$11+10&lt;IF(AN213="",YEAR(NOW())+5,AN213),YEAR(NOW())+$P$11+10,IF(AN213="",YEAR(NOW())+5,AN213)))-YEAR(NOW())))))</f>
        <v>2387.5</v>
      </c>
      <c r="AV213" s="78">
        <v>100</v>
      </c>
    </row>
    <row r="214" spans="1:48" x14ac:dyDescent="0.15">
      <c r="A214" s="112">
        <v>195</v>
      </c>
      <c r="B214" s="112" t="s">
        <v>1660</v>
      </c>
      <c r="C214" s="113" t="s">
        <v>1361</v>
      </c>
      <c r="D214" s="112" t="s">
        <v>353</v>
      </c>
      <c r="E214" s="119">
        <v>442789</v>
      </c>
      <c r="F214" s="112" t="s">
        <v>966</v>
      </c>
      <c r="G214" s="112" t="s">
        <v>1661</v>
      </c>
      <c r="H214" s="112" t="s">
        <v>1661</v>
      </c>
      <c r="I214" s="116">
        <v>1</v>
      </c>
      <c r="J214" s="288">
        <v>33600</v>
      </c>
      <c r="K214" s="288">
        <v>5500</v>
      </c>
      <c r="L214" s="288"/>
      <c r="M214" s="288" t="s">
        <v>989</v>
      </c>
      <c r="N214" s="288" t="s">
        <v>989</v>
      </c>
      <c r="O214" s="288">
        <v>39100</v>
      </c>
      <c r="P214" s="288">
        <f t="shared" ca="1" si="9"/>
        <v>39100</v>
      </c>
      <c r="Q214" s="289">
        <v>43314</v>
      </c>
      <c r="R214" s="289">
        <v>2387.5</v>
      </c>
      <c r="S214" s="289">
        <v>45701.5</v>
      </c>
      <c r="T214" s="290">
        <f t="shared" ca="1" si="10"/>
        <v>45701.5</v>
      </c>
      <c r="U214" s="109"/>
      <c r="V214" s="109" t="s">
        <v>1366</v>
      </c>
      <c r="W214" s="109" t="s">
        <v>1369</v>
      </c>
      <c r="X214" s="108" t="s">
        <v>1367</v>
      </c>
      <c r="Y214" s="108" t="s">
        <v>1090</v>
      </c>
      <c r="Z214" s="287">
        <v>42094</v>
      </c>
      <c r="AA214" s="107">
        <f t="shared" ca="1" si="11"/>
        <v>46477</v>
      </c>
      <c r="AB214" s="108" t="s">
        <v>1670</v>
      </c>
      <c r="AC214" s="108" t="s">
        <v>1669</v>
      </c>
      <c r="AD214" s="108">
        <v>2012</v>
      </c>
      <c r="AE214" s="110">
        <v>1600</v>
      </c>
      <c r="AF214" s="110">
        <v>709.91</v>
      </c>
      <c r="AG214" s="108" t="s">
        <v>1666</v>
      </c>
      <c r="AH214" s="110"/>
      <c r="AI214" s="109" t="s">
        <v>991</v>
      </c>
      <c r="AJ214" s="109"/>
      <c r="AK214" s="80">
        <v>46477</v>
      </c>
      <c r="AL214" s="78">
        <v>2027</v>
      </c>
      <c r="AM214" s="78">
        <v>2028</v>
      </c>
      <c r="AN214" s="78">
        <v>2046</v>
      </c>
      <c r="AO214" s="251">
        <f ca="1">IF(J214=0,0,J214*AV214/100/IF(OR($P$7="",ISNUMBER($P$7)=FALSE),1,((1+$P$7/100)^(IF(OR($P$11="",ISNUMBER($P$11)=FALSE),AL214,IF(YEAR(NOW())+$P$11&lt;AL214,YEAR(NOW())+$P$11,AL214))-YEAR(NOW()))))*IF(OR($P$9="",ISNUMBER($P$9)=FALSE),1,((1+$P$9/100)^(IF(OR($P$11="",ISNUMBER($P$11)=FALSE),AL214,IF(YEAR(NOW())+$P$11&lt;AL214,YEAR(NOW())+$P$11,AL214))-YEAR(NOW())))))</f>
        <v>33600</v>
      </c>
      <c r="AP214" s="251">
        <f ca="1">IF(K214=0,0,K214*AV214/100/IF(OR($P$7="",ISNUMBER($P$7)=FALSE),1,((1+$P$7/100)^(IF(OR($P$11="",ISNUMBER($P$11)=FALSE),AM214,IF(YEAR(NOW())+$P$11+1&lt;AM214,YEAR(NOW())+$P$11+1,AM214))-YEAR(NOW()))))*IF(OR($P$9="",ISNUMBER($P$9)=FALSE),1,((1+$P$9/100)^(IF(OR($P$11="",ISNUMBER($P$11)=FALSE),AM214,IF(YEAR(NOW())+$P$11+1&lt;AM214,YEAR(NOW())+$P$11+1,AM214))-YEAR(NOW())))))</f>
        <v>5500</v>
      </c>
      <c r="AQ214" s="251"/>
      <c r="AR214" s="251">
        <f ca="1">IF(M214="$0 (pad)",0,IF(M214=0,0,M214*AV214/100/IF(OR($P$7="",ISNUMBER($P$7)=FALSE),1,((1+$P$7/100)^(IF(OR($P$11="",ISNUMBER($P$11)=FALSE),AN214,IF(YEAR(NOW())+$P$11+10&lt;AN214,YEAR(NOW())+$P$11+10,AN214))-YEAR(NOW()))))*IF(OR($P$9="",ISNUMBER($P$9)=FALSE),1,((1+$P$9/100)^(IF(OR($P$11="",ISNUMBER($P$11)=FALSE),AN214,IF(YEAR(NOW())+$P$11+10&lt;AN214,YEAR(NOW())+$P$11+10,AN214))-YEAR(NOW()))))))</f>
        <v>0</v>
      </c>
      <c r="AS214" s="251">
        <f ca="1">IF(N214="$0 (pad)",0,IF(N214=0,0,N214*AV214/100/IF(OR($P$7="",ISNUMBER($P$7)=FALSE),1,((1+$P$7/100)^(IF(OR($P$11="",ISNUMBER($P$11)=FALSE),AN214,IF(YEAR(NOW())+$P$11+10&lt;AN214,YEAR(NOW())+$P$11+10,AN214))-YEAR(NOW()))))*IF(OR($P$9="",ISNUMBER($P$9)=FALSE),1,((1+$P$9/100)^(IF(OR($P$11="",ISNUMBER($P$11)=FALSE),AN214,IF(YEAR(NOW())+$P$11+10&lt;AN214,YEAR(NOW())+$P$11+10,AN214))-YEAR(NOW()))))))</f>
        <v>0</v>
      </c>
      <c r="AT214" s="251">
        <f ca="1">IF(Q214=0,0,Q214*AV214/100/IF(OR($P$7="",ISNUMBER($P$7)=FALSE),1,((1+$P$7/100)^(IF(OR($P$11="",ISNUMBER($P$11)=FALSE),AL214,IF(YEAR(NOW())+$P$11&lt;AL214,YEAR(NOW())+$P$11,AL214))-YEAR(NOW()))))*IF(OR($P$9="",ISNUMBER($P$9)=FALSE),1,((1+$P$9/100)^(IF(OR($P$11="",ISNUMBER($P$11)=FALSE),AL214,IF(YEAR(NOW())+$P$11&lt;AL214,YEAR(NOW())+$P$11,AL214))-YEAR(NOW())))))</f>
        <v>43314</v>
      </c>
      <c r="AU214" s="251">
        <f ca="1">IF(R214=0,0,R214*AV214/100/IF(OR($P$7="",ISNUMBER($P$7)=FALSE),1,((1+$P$7/100)^(IF(OR($P$11="",ISNUMBER($P$11)=FALSE),IF(AN214="",YEAR(NOW())+5,AN214),IF(YEAR(NOW())+$P$11+10&lt;IF(AN214="",YEAR(NOW())+5,AN214),YEAR(NOW())+$P$11+10,IF(AN214="",YEAR(NOW())+5,AN214)))-YEAR(NOW()))))*IF(OR($P$9="",ISNUMBER($P$9)=FALSE),1,((1+$P$9/100)^(IF(OR($P$11="",ISNUMBER($P$11)=FALSE),IF(AN214="",YEAR(NOW())+5,AN214),IF(YEAR(NOW())+$P$11+10&lt;IF(AN214="",YEAR(NOW())+5,AN214),YEAR(NOW())+$P$11+10,IF(AN214="",YEAR(NOW())+5,AN214)))-YEAR(NOW())))))</f>
        <v>2387.5</v>
      </c>
      <c r="AV214" s="78">
        <v>100</v>
      </c>
    </row>
    <row r="215" spans="1:48" x14ac:dyDescent="0.15">
      <c r="A215" s="112">
        <v>196</v>
      </c>
      <c r="B215" s="112" t="s">
        <v>1660</v>
      </c>
      <c r="C215" s="113" t="s">
        <v>1361</v>
      </c>
      <c r="D215" s="112" t="s">
        <v>354</v>
      </c>
      <c r="E215" s="119">
        <v>442973</v>
      </c>
      <c r="F215" s="112" t="s">
        <v>966</v>
      </c>
      <c r="G215" s="112" t="s">
        <v>1661</v>
      </c>
      <c r="H215" s="112" t="s">
        <v>1661</v>
      </c>
      <c r="I215" s="116">
        <v>1</v>
      </c>
      <c r="J215" s="288">
        <v>35200</v>
      </c>
      <c r="K215" s="288">
        <v>5500</v>
      </c>
      <c r="L215" s="288"/>
      <c r="M215" s="288" t="s">
        <v>989</v>
      </c>
      <c r="N215" s="288" t="s">
        <v>989</v>
      </c>
      <c r="O215" s="288">
        <v>40700</v>
      </c>
      <c r="P215" s="288">
        <f t="shared" ca="1" si="9"/>
        <v>40700</v>
      </c>
      <c r="Q215" s="289">
        <v>43314</v>
      </c>
      <c r="R215" s="289">
        <v>2387.5</v>
      </c>
      <c r="S215" s="289">
        <v>45701.5</v>
      </c>
      <c r="T215" s="290">
        <f t="shared" ca="1" si="10"/>
        <v>45701.5</v>
      </c>
      <c r="U215" s="109"/>
      <c r="V215" s="109" t="s">
        <v>1366</v>
      </c>
      <c r="W215" s="109" t="s">
        <v>1369</v>
      </c>
      <c r="X215" s="108" t="s">
        <v>1367</v>
      </c>
      <c r="Y215" s="108" t="s">
        <v>1090</v>
      </c>
      <c r="Z215" s="287">
        <v>45230</v>
      </c>
      <c r="AA215" s="107">
        <f t="shared" ca="1" si="11"/>
        <v>49613</v>
      </c>
      <c r="AB215" s="108" t="s">
        <v>1670</v>
      </c>
      <c r="AC215" s="108" t="s">
        <v>1669</v>
      </c>
      <c r="AD215" s="108">
        <v>2012</v>
      </c>
      <c r="AE215" s="110">
        <v>1644</v>
      </c>
      <c r="AF215" s="110">
        <v>709.88</v>
      </c>
      <c r="AG215" s="108" t="s">
        <v>1666</v>
      </c>
      <c r="AH215" s="110"/>
      <c r="AI215" s="109" t="s">
        <v>991</v>
      </c>
      <c r="AJ215" s="109"/>
      <c r="AK215" s="80">
        <v>49613</v>
      </c>
      <c r="AL215" s="78">
        <v>2035</v>
      </c>
      <c r="AM215" s="78">
        <v>2036</v>
      </c>
      <c r="AN215" s="78">
        <v>2046</v>
      </c>
      <c r="AO215" s="251">
        <f ca="1">IF(J215=0,0,J215*AV215/100/IF(OR($P$7="",ISNUMBER($P$7)=FALSE),1,((1+$P$7/100)^(IF(OR($P$11="",ISNUMBER($P$11)=FALSE),AL215,IF(YEAR(NOW())+$P$11&lt;AL215,YEAR(NOW())+$P$11,AL215))-YEAR(NOW()))))*IF(OR($P$9="",ISNUMBER($P$9)=FALSE),1,((1+$P$9/100)^(IF(OR($P$11="",ISNUMBER($P$11)=FALSE),AL215,IF(YEAR(NOW())+$P$11&lt;AL215,YEAR(NOW())+$P$11,AL215))-YEAR(NOW())))))</f>
        <v>35200</v>
      </c>
      <c r="AP215" s="251">
        <f ca="1">IF(K215=0,0,K215*AV215/100/IF(OR($P$7="",ISNUMBER($P$7)=FALSE),1,((1+$P$7/100)^(IF(OR($P$11="",ISNUMBER($P$11)=FALSE),AM215,IF(YEAR(NOW())+$P$11+1&lt;AM215,YEAR(NOW())+$P$11+1,AM215))-YEAR(NOW()))))*IF(OR($P$9="",ISNUMBER($P$9)=FALSE),1,((1+$P$9/100)^(IF(OR($P$11="",ISNUMBER($P$11)=FALSE),AM215,IF(YEAR(NOW())+$P$11+1&lt;AM215,YEAR(NOW())+$P$11+1,AM215))-YEAR(NOW())))))</f>
        <v>5500</v>
      </c>
      <c r="AQ215" s="251"/>
      <c r="AR215" s="251">
        <f ca="1">IF(M215="$0 (pad)",0,IF(M215=0,0,M215*AV215/100/IF(OR($P$7="",ISNUMBER($P$7)=FALSE),1,((1+$P$7/100)^(IF(OR($P$11="",ISNUMBER($P$11)=FALSE),AN215,IF(YEAR(NOW())+$P$11+10&lt;AN215,YEAR(NOW())+$P$11+10,AN215))-YEAR(NOW()))))*IF(OR($P$9="",ISNUMBER($P$9)=FALSE),1,((1+$P$9/100)^(IF(OR($P$11="",ISNUMBER($P$11)=FALSE),AN215,IF(YEAR(NOW())+$P$11+10&lt;AN215,YEAR(NOW())+$P$11+10,AN215))-YEAR(NOW()))))))</f>
        <v>0</v>
      </c>
      <c r="AS215" s="251">
        <f ca="1">IF(N215="$0 (pad)",0,IF(N215=0,0,N215*AV215/100/IF(OR($P$7="",ISNUMBER($P$7)=FALSE),1,((1+$P$7/100)^(IF(OR($P$11="",ISNUMBER($P$11)=FALSE),AN215,IF(YEAR(NOW())+$P$11+10&lt;AN215,YEAR(NOW())+$P$11+10,AN215))-YEAR(NOW()))))*IF(OR($P$9="",ISNUMBER($P$9)=FALSE),1,((1+$P$9/100)^(IF(OR($P$11="",ISNUMBER($P$11)=FALSE),AN215,IF(YEAR(NOW())+$P$11+10&lt;AN215,YEAR(NOW())+$P$11+10,AN215))-YEAR(NOW()))))))</f>
        <v>0</v>
      </c>
      <c r="AT215" s="251">
        <f ca="1">IF(Q215=0,0,Q215*AV215/100/IF(OR($P$7="",ISNUMBER($P$7)=FALSE),1,((1+$P$7/100)^(IF(OR($P$11="",ISNUMBER($P$11)=FALSE),AL215,IF(YEAR(NOW())+$P$11&lt;AL215,YEAR(NOW())+$P$11,AL215))-YEAR(NOW()))))*IF(OR($P$9="",ISNUMBER($P$9)=FALSE),1,((1+$P$9/100)^(IF(OR($P$11="",ISNUMBER($P$11)=FALSE),AL215,IF(YEAR(NOW())+$P$11&lt;AL215,YEAR(NOW())+$P$11,AL215))-YEAR(NOW())))))</f>
        <v>43314</v>
      </c>
      <c r="AU215" s="251">
        <f ca="1">IF(R215=0,0,R215*AV215/100/IF(OR($P$7="",ISNUMBER($P$7)=FALSE),1,((1+$P$7/100)^(IF(OR($P$11="",ISNUMBER($P$11)=FALSE),IF(AN215="",YEAR(NOW())+5,AN215),IF(YEAR(NOW())+$P$11+10&lt;IF(AN215="",YEAR(NOW())+5,AN215),YEAR(NOW())+$P$11+10,IF(AN215="",YEAR(NOW())+5,AN215)))-YEAR(NOW()))))*IF(OR($P$9="",ISNUMBER($P$9)=FALSE),1,((1+$P$9/100)^(IF(OR($P$11="",ISNUMBER($P$11)=FALSE),IF(AN215="",YEAR(NOW())+5,AN215),IF(YEAR(NOW())+$P$11+10&lt;IF(AN215="",YEAR(NOW())+5,AN215),YEAR(NOW())+$P$11+10,IF(AN215="",YEAR(NOW())+5,AN215)))-YEAR(NOW())))))</f>
        <v>2387.5</v>
      </c>
      <c r="AV215" s="78">
        <v>100</v>
      </c>
    </row>
    <row r="216" spans="1:48" x14ac:dyDescent="0.15">
      <c r="A216" s="112">
        <v>197</v>
      </c>
      <c r="B216" s="112" t="s">
        <v>1660</v>
      </c>
      <c r="C216" s="113" t="s">
        <v>1361</v>
      </c>
      <c r="D216" s="112" t="s">
        <v>355</v>
      </c>
      <c r="E216" s="119">
        <v>422806</v>
      </c>
      <c r="F216" s="112" t="s">
        <v>966</v>
      </c>
      <c r="G216" s="112" t="s">
        <v>1661</v>
      </c>
      <c r="H216" s="112" t="s">
        <v>1661</v>
      </c>
      <c r="I216" s="116">
        <v>1</v>
      </c>
      <c r="J216" s="288">
        <v>35200</v>
      </c>
      <c r="K216" s="288">
        <v>5500</v>
      </c>
      <c r="L216" s="288"/>
      <c r="M216" s="288" t="s">
        <v>989</v>
      </c>
      <c r="N216" s="288" t="s">
        <v>989</v>
      </c>
      <c r="O216" s="288">
        <v>40700</v>
      </c>
      <c r="P216" s="288">
        <f t="shared" ca="1" si="9"/>
        <v>40700</v>
      </c>
      <c r="Q216" s="289">
        <v>43314</v>
      </c>
      <c r="R216" s="289">
        <v>23875</v>
      </c>
      <c r="S216" s="289">
        <v>67189</v>
      </c>
      <c r="T216" s="290">
        <f t="shared" ca="1" si="10"/>
        <v>67189</v>
      </c>
      <c r="U216" s="109"/>
      <c r="V216" s="109" t="s">
        <v>1366</v>
      </c>
      <c r="W216" s="109" t="s">
        <v>1369</v>
      </c>
      <c r="X216" s="108" t="s">
        <v>1367</v>
      </c>
      <c r="Y216" s="108" t="s">
        <v>1091</v>
      </c>
      <c r="Z216" s="287">
        <v>42643</v>
      </c>
      <c r="AA216" s="107">
        <f t="shared" ca="1" si="11"/>
        <v>47026</v>
      </c>
      <c r="AB216" s="108" t="s">
        <v>1670</v>
      </c>
      <c r="AC216" s="108" t="s">
        <v>1669</v>
      </c>
      <c r="AD216" s="108">
        <v>2011</v>
      </c>
      <c r="AE216" s="110">
        <v>1690</v>
      </c>
      <c r="AF216" s="110">
        <v>712.24</v>
      </c>
      <c r="AG216" s="108" t="s">
        <v>1666</v>
      </c>
      <c r="AH216" s="110"/>
      <c r="AI216" s="109" t="s">
        <v>991</v>
      </c>
      <c r="AJ216" s="109"/>
      <c r="AK216" s="80">
        <v>47026</v>
      </c>
      <c r="AL216" s="78">
        <v>2028</v>
      </c>
      <c r="AM216" s="78">
        <v>2029</v>
      </c>
      <c r="AN216" s="78">
        <v>2040</v>
      </c>
      <c r="AO216" s="251">
        <f ca="1">IF(J216=0,0,J216*AV216/100/IF(OR($P$7="",ISNUMBER($P$7)=FALSE),1,((1+$P$7/100)^(IF(OR($P$11="",ISNUMBER($P$11)=FALSE),AL216,IF(YEAR(NOW())+$P$11&lt;AL216,YEAR(NOW())+$P$11,AL216))-YEAR(NOW()))))*IF(OR($P$9="",ISNUMBER($P$9)=FALSE),1,((1+$P$9/100)^(IF(OR($P$11="",ISNUMBER($P$11)=FALSE),AL216,IF(YEAR(NOW())+$P$11&lt;AL216,YEAR(NOW())+$P$11,AL216))-YEAR(NOW())))))</f>
        <v>35200</v>
      </c>
      <c r="AP216" s="251">
        <f ca="1">IF(K216=0,0,K216*AV216/100/IF(OR($P$7="",ISNUMBER($P$7)=FALSE),1,((1+$P$7/100)^(IF(OR($P$11="",ISNUMBER($P$11)=FALSE),AM216,IF(YEAR(NOW())+$P$11+1&lt;AM216,YEAR(NOW())+$P$11+1,AM216))-YEAR(NOW()))))*IF(OR($P$9="",ISNUMBER($P$9)=FALSE),1,((1+$P$9/100)^(IF(OR($P$11="",ISNUMBER($P$11)=FALSE),AM216,IF(YEAR(NOW())+$P$11+1&lt;AM216,YEAR(NOW())+$P$11+1,AM216))-YEAR(NOW())))))</f>
        <v>5500</v>
      </c>
      <c r="AQ216" s="251"/>
      <c r="AR216" s="251">
        <f ca="1">IF(M216="$0 (pad)",0,IF(M216=0,0,M216*AV216/100/IF(OR($P$7="",ISNUMBER($P$7)=FALSE),1,((1+$P$7/100)^(IF(OR($P$11="",ISNUMBER($P$11)=FALSE),AN216,IF(YEAR(NOW())+$P$11+10&lt;AN216,YEAR(NOW())+$P$11+10,AN216))-YEAR(NOW()))))*IF(OR($P$9="",ISNUMBER($P$9)=FALSE),1,((1+$P$9/100)^(IF(OR($P$11="",ISNUMBER($P$11)=FALSE),AN216,IF(YEAR(NOW())+$P$11+10&lt;AN216,YEAR(NOW())+$P$11+10,AN216))-YEAR(NOW()))))))</f>
        <v>0</v>
      </c>
      <c r="AS216" s="251">
        <f ca="1">IF(N216="$0 (pad)",0,IF(N216=0,0,N216*AV216/100/IF(OR($P$7="",ISNUMBER($P$7)=FALSE),1,((1+$P$7/100)^(IF(OR($P$11="",ISNUMBER($P$11)=FALSE),AN216,IF(YEAR(NOW())+$P$11+10&lt;AN216,YEAR(NOW())+$P$11+10,AN216))-YEAR(NOW()))))*IF(OR($P$9="",ISNUMBER($P$9)=FALSE),1,((1+$P$9/100)^(IF(OR($P$11="",ISNUMBER($P$11)=FALSE),AN216,IF(YEAR(NOW())+$P$11+10&lt;AN216,YEAR(NOW())+$P$11+10,AN216))-YEAR(NOW()))))))</f>
        <v>0</v>
      </c>
      <c r="AT216" s="251">
        <f ca="1">IF(Q216=0,0,Q216*AV216/100/IF(OR($P$7="",ISNUMBER($P$7)=FALSE),1,((1+$P$7/100)^(IF(OR($P$11="",ISNUMBER($P$11)=FALSE),AL216,IF(YEAR(NOW())+$P$11&lt;AL216,YEAR(NOW())+$P$11,AL216))-YEAR(NOW()))))*IF(OR($P$9="",ISNUMBER($P$9)=FALSE),1,((1+$P$9/100)^(IF(OR($P$11="",ISNUMBER($P$11)=FALSE),AL216,IF(YEAR(NOW())+$P$11&lt;AL216,YEAR(NOW())+$P$11,AL216))-YEAR(NOW())))))</f>
        <v>43314</v>
      </c>
      <c r="AU216" s="251">
        <f ca="1">IF(R216=0,0,R216*AV216/100/IF(OR($P$7="",ISNUMBER($P$7)=FALSE),1,((1+$P$7/100)^(IF(OR($P$11="",ISNUMBER($P$11)=FALSE),IF(AN216="",YEAR(NOW())+5,AN216),IF(YEAR(NOW())+$P$11+10&lt;IF(AN216="",YEAR(NOW())+5,AN216),YEAR(NOW())+$P$11+10,IF(AN216="",YEAR(NOW())+5,AN216)))-YEAR(NOW()))))*IF(OR($P$9="",ISNUMBER($P$9)=FALSE),1,((1+$P$9/100)^(IF(OR($P$11="",ISNUMBER($P$11)=FALSE),IF(AN216="",YEAR(NOW())+5,AN216),IF(YEAR(NOW())+$P$11+10&lt;IF(AN216="",YEAR(NOW())+5,AN216),YEAR(NOW())+$P$11+10,IF(AN216="",YEAR(NOW())+5,AN216)))-YEAR(NOW())))))</f>
        <v>23875</v>
      </c>
      <c r="AV216" s="78">
        <v>100</v>
      </c>
    </row>
    <row r="217" spans="1:48" x14ac:dyDescent="0.15">
      <c r="A217" s="112">
        <v>198</v>
      </c>
      <c r="B217" s="112" t="s">
        <v>1660</v>
      </c>
      <c r="C217" s="113" t="s">
        <v>1361</v>
      </c>
      <c r="D217" s="112" t="s">
        <v>356</v>
      </c>
      <c r="E217" s="119">
        <v>426979</v>
      </c>
      <c r="F217" s="112" t="s">
        <v>966</v>
      </c>
      <c r="G217" s="112" t="s">
        <v>1661</v>
      </c>
      <c r="H217" s="112" t="s">
        <v>1661</v>
      </c>
      <c r="I217" s="116">
        <v>1</v>
      </c>
      <c r="J217" s="288">
        <v>33600</v>
      </c>
      <c r="K217" s="288">
        <v>20500</v>
      </c>
      <c r="L217" s="288"/>
      <c r="M217" s="288">
        <v>0</v>
      </c>
      <c r="N217" s="288">
        <v>38200</v>
      </c>
      <c r="O217" s="288">
        <v>92300</v>
      </c>
      <c r="P217" s="288">
        <f t="shared" ca="1" si="9"/>
        <v>92300</v>
      </c>
      <c r="Q217" s="289">
        <v>43314</v>
      </c>
      <c r="R217" s="289">
        <v>2387.5</v>
      </c>
      <c r="S217" s="289">
        <v>45701.5</v>
      </c>
      <c r="T217" s="290">
        <f t="shared" ca="1" si="10"/>
        <v>45701.5</v>
      </c>
      <c r="U217" s="109"/>
      <c r="V217" s="109" t="s">
        <v>1366</v>
      </c>
      <c r="W217" s="109" t="s">
        <v>1369</v>
      </c>
      <c r="X217" s="108" t="s">
        <v>1367</v>
      </c>
      <c r="Y217" s="108" t="s">
        <v>1091</v>
      </c>
      <c r="Z217" s="287">
        <v>43312</v>
      </c>
      <c r="AA217" s="107">
        <f t="shared" ca="1" si="11"/>
        <v>47695</v>
      </c>
      <c r="AB217" s="108" t="s">
        <v>1670</v>
      </c>
      <c r="AC217" s="108" t="s">
        <v>1669</v>
      </c>
      <c r="AD217" s="108">
        <v>2011</v>
      </c>
      <c r="AE217" s="110">
        <v>1611</v>
      </c>
      <c r="AF217" s="110">
        <v>713.89</v>
      </c>
      <c r="AG217" s="108" t="s">
        <v>1666</v>
      </c>
      <c r="AH217" s="110"/>
      <c r="AI217" s="109" t="s">
        <v>991</v>
      </c>
      <c r="AJ217" s="109"/>
      <c r="AK217" s="80">
        <v>47695</v>
      </c>
      <c r="AL217" s="78">
        <v>2030</v>
      </c>
      <c r="AM217" s="78">
        <v>2031</v>
      </c>
      <c r="AN217" s="78">
        <v>2040</v>
      </c>
      <c r="AO217" s="251">
        <f ca="1">IF(J217=0,0,J217*AV217/100/IF(OR($P$7="",ISNUMBER($P$7)=FALSE),1,((1+$P$7/100)^(IF(OR($P$11="",ISNUMBER($P$11)=FALSE),AL217,IF(YEAR(NOW())+$P$11&lt;AL217,YEAR(NOW())+$P$11,AL217))-YEAR(NOW()))))*IF(OR($P$9="",ISNUMBER($P$9)=FALSE),1,((1+$P$9/100)^(IF(OR($P$11="",ISNUMBER($P$11)=FALSE),AL217,IF(YEAR(NOW())+$P$11&lt;AL217,YEAR(NOW())+$P$11,AL217))-YEAR(NOW())))))</f>
        <v>33600</v>
      </c>
      <c r="AP217" s="251">
        <f ca="1">IF(K217=0,0,K217*AV217/100/IF(OR($P$7="",ISNUMBER($P$7)=FALSE),1,((1+$P$7/100)^(IF(OR($P$11="",ISNUMBER($P$11)=FALSE),AM217,IF(YEAR(NOW())+$P$11+1&lt;AM217,YEAR(NOW())+$P$11+1,AM217))-YEAR(NOW()))))*IF(OR($P$9="",ISNUMBER($P$9)=FALSE),1,((1+$P$9/100)^(IF(OR($P$11="",ISNUMBER($P$11)=FALSE),AM217,IF(YEAR(NOW())+$P$11+1&lt;AM217,YEAR(NOW())+$P$11+1,AM217))-YEAR(NOW())))))</f>
        <v>20500</v>
      </c>
      <c r="AQ217" s="251"/>
      <c r="AR217" s="251">
        <f ca="1">IF(M217="$0 (pad)",0,IF(M217=0,0,M217*AV217/100/IF(OR($P$7="",ISNUMBER($P$7)=FALSE),1,((1+$P$7/100)^(IF(OR($P$11="",ISNUMBER($P$11)=FALSE),AN217,IF(YEAR(NOW())+$P$11+10&lt;AN217,YEAR(NOW())+$P$11+10,AN217))-YEAR(NOW()))))*IF(OR($P$9="",ISNUMBER($P$9)=FALSE),1,((1+$P$9/100)^(IF(OR($P$11="",ISNUMBER($P$11)=FALSE),AN217,IF(YEAR(NOW())+$P$11+10&lt;AN217,YEAR(NOW())+$P$11+10,AN217))-YEAR(NOW()))))))</f>
        <v>0</v>
      </c>
      <c r="AS217" s="251">
        <f ca="1">IF(N217="$0 (pad)",0,IF(N217=0,0,N217*AV217/100/IF(OR($P$7="",ISNUMBER($P$7)=FALSE),1,((1+$P$7/100)^(IF(OR($P$11="",ISNUMBER($P$11)=FALSE),AN217,IF(YEAR(NOW())+$P$11+10&lt;AN217,YEAR(NOW())+$P$11+10,AN217))-YEAR(NOW()))))*IF(OR($P$9="",ISNUMBER($P$9)=FALSE),1,((1+$P$9/100)^(IF(OR($P$11="",ISNUMBER($P$11)=FALSE),AN217,IF(YEAR(NOW())+$P$11+10&lt;AN217,YEAR(NOW())+$P$11+10,AN217))-YEAR(NOW()))))))</f>
        <v>38200</v>
      </c>
      <c r="AT217" s="251">
        <f ca="1">IF(Q217=0,0,Q217*AV217/100/IF(OR($P$7="",ISNUMBER($P$7)=FALSE),1,((1+$P$7/100)^(IF(OR($P$11="",ISNUMBER($P$11)=FALSE),AL217,IF(YEAR(NOW())+$P$11&lt;AL217,YEAR(NOW())+$P$11,AL217))-YEAR(NOW()))))*IF(OR($P$9="",ISNUMBER($P$9)=FALSE),1,((1+$P$9/100)^(IF(OR($P$11="",ISNUMBER($P$11)=FALSE),AL217,IF(YEAR(NOW())+$P$11&lt;AL217,YEAR(NOW())+$P$11,AL217))-YEAR(NOW())))))</f>
        <v>43314</v>
      </c>
      <c r="AU217" s="251">
        <f ca="1">IF(R217=0,0,R217*AV217/100/IF(OR($P$7="",ISNUMBER($P$7)=FALSE),1,((1+$P$7/100)^(IF(OR($P$11="",ISNUMBER($P$11)=FALSE),IF(AN217="",YEAR(NOW())+5,AN217),IF(YEAR(NOW())+$P$11+10&lt;IF(AN217="",YEAR(NOW())+5,AN217),YEAR(NOW())+$P$11+10,IF(AN217="",YEAR(NOW())+5,AN217)))-YEAR(NOW()))))*IF(OR($P$9="",ISNUMBER($P$9)=FALSE),1,((1+$P$9/100)^(IF(OR($P$11="",ISNUMBER($P$11)=FALSE),IF(AN217="",YEAR(NOW())+5,AN217),IF(YEAR(NOW())+$P$11+10&lt;IF(AN217="",YEAR(NOW())+5,AN217),YEAR(NOW())+$P$11+10,IF(AN217="",YEAR(NOW())+5,AN217)))-YEAR(NOW())))))</f>
        <v>2387.5</v>
      </c>
      <c r="AV217" s="78">
        <v>100</v>
      </c>
    </row>
    <row r="218" spans="1:48" x14ac:dyDescent="0.15">
      <c r="A218" s="112">
        <v>199</v>
      </c>
      <c r="B218" s="112" t="s">
        <v>1660</v>
      </c>
      <c r="C218" s="113" t="s">
        <v>1361</v>
      </c>
      <c r="D218" s="112" t="s">
        <v>357</v>
      </c>
      <c r="E218" s="119">
        <v>454298</v>
      </c>
      <c r="F218" s="112" t="s">
        <v>966</v>
      </c>
      <c r="G218" s="112" t="s">
        <v>1661</v>
      </c>
      <c r="H218" s="112" t="s">
        <v>1661</v>
      </c>
      <c r="I218" s="116">
        <v>1</v>
      </c>
      <c r="J218" s="288">
        <v>36400</v>
      </c>
      <c r="K218" s="288">
        <v>20500</v>
      </c>
      <c r="L218" s="288"/>
      <c r="M218" s="288">
        <v>0</v>
      </c>
      <c r="N218" s="288">
        <v>48200</v>
      </c>
      <c r="O218" s="288">
        <v>105100</v>
      </c>
      <c r="P218" s="288">
        <f t="shared" ca="1" si="9"/>
        <v>105100</v>
      </c>
      <c r="Q218" s="289">
        <v>43314</v>
      </c>
      <c r="R218" s="289">
        <v>2387.5</v>
      </c>
      <c r="S218" s="289">
        <v>45701.5</v>
      </c>
      <c r="T218" s="290">
        <f t="shared" ca="1" si="10"/>
        <v>45701.5</v>
      </c>
      <c r="U218" s="109"/>
      <c r="V218" s="109" t="s">
        <v>1366</v>
      </c>
      <c r="W218" s="109" t="s">
        <v>1369</v>
      </c>
      <c r="X218" s="108" t="s">
        <v>1367</v>
      </c>
      <c r="Y218" s="108" t="s">
        <v>1090</v>
      </c>
      <c r="Z218" s="287">
        <v>45382</v>
      </c>
      <c r="AA218" s="107">
        <f t="shared" ca="1" si="11"/>
        <v>49765</v>
      </c>
      <c r="AB218" s="108" t="s">
        <v>1670</v>
      </c>
      <c r="AC218" s="108" t="s">
        <v>1669</v>
      </c>
      <c r="AD218" s="108">
        <v>2013</v>
      </c>
      <c r="AE218" s="110">
        <v>1638</v>
      </c>
      <c r="AF218" s="110">
        <v>713.08</v>
      </c>
      <c r="AG218" s="108" t="s">
        <v>1666</v>
      </c>
      <c r="AH218" s="110"/>
      <c r="AI218" s="109" t="s">
        <v>991</v>
      </c>
      <c r="AJ218" s="109"/>
      <c r="AK218" s="80">
        <v>49765</v>
      </c>
      <c r="AL218" s="78">
        <v>2036</v>
      </c>
      <c r="AM218" s="78">
        <v>2037</v>
      </c>
      <c r="AN218" s="78">
        <v>2046</v>
      </c>
      <c r="AO218" s="251">
        <f ca="1">IF(J218=0,0,J218*AV218/100/IF(OR($P$7="",ISNUMBER($P$7)=FALSE),1,((1+$P$7/100)^(IF(OR($P$11="",ISNUMBER($P$11)=FALSE),AL218,IF(YEAR(NOW())+$P$11&lt;AL218,YEAR(NOW())+$P$11,AL218))-YEAR(NOW()))))*IF(OR($P$9="",ISNUMBER($P$9)=FALSE),1,((1+$P$9/100)^(IF(OR($P$11="",ISNUMBER($P$11)=FALSE),AL218,IF(YEAR(NOW())+$P$11&lt;AL218,YEAR(NOW())+$P$11,AL218))-YEAR(NOW())))))</f>
        <v>36400</v>
      </c>
      <c r="AP218" s="251">
        <f ca="1">IF(K218=0,0,K218*AV218/100/IF(OR($P$7="",ISNUMBER($P$7)=FALSE),1,((1+$P$7/100)^(IF(OR($P$11="",ISNUMBER($P$11)=FALSE),AM218,IF(YEAR(NOW())+$P$11+1&lt;AM218,YEAR(NOW())+$P$11+1,AM218))-YEAR(NOW()))))*IF(OR($P$9="",ISNUMBER($P$9)=FALSE),1,((1+$P$9/100)^(IF(OR($P$11="",ISNUMBER($P$11)=FALSE),AM218,IF(YEAR(NOW())+$P$11+1&lt;AM218,YEAR(NOW())+$P$11+1,AM218))-YEAR(NOW())))))</f>
        <v>20500</v>
      </c>
      <c r="AQ218" s="251"/>
      <c r="AR218" s="251">
        <f ca="1">IF(M218="$0 (pad)",0,IF(M218=0,0,M218*AV218/100/IF(OR($P$7="",ISNUMBER($P$7)=FALSE),1,((1+$P$7/100)^(IF(OR($P$11="",ISNUMBER($P$11)=FALSE),AN218,IF(YEAR(NOW())+$P$11+10&lt;AN218,YEAR(NOW())+$P$11+10,AN218))-YEAR(NOW()))))*IF(OR($P$9="",ISNUMBER($P$9)=FALSE),1,((1+$P$9/100)^(IF(OR($P$11="",ISNUMBER($P$11)=FALSE),AN218,IF(YEAR(NOW())+$P$11+10&lt;AN218,YEAR(NOW())+$P$11+10,AN218))-YEAR(NOW()))))))</f>
        <v>0</v>
      </c>
      <c r="AS218" s="251">
        <f ca="1">IF(N218="$0 (pad)",0,IF(N218=0,0,N218*AV218/100/IF(OR($P$7="",ISNUMBER($P$7)=FALSE),1,((1+$P$7/100)^(IF(OR($P$11="",ISNUMBER($P$11)=FALSE),AN218,IF(YEAR(NOW())+$P$11+10&lt;AN218,YEAR(NOW())+$P$11+10,AN218))-YEAR(NOW()))))*IF(OR($P$9="",ISNUMBER($P$9)=FALSE),1,((1+$P$9/100)^(IF(OR($P$11="",ISNUMBER($P$11)=FALSE),AN218,IF(YEAR(NOW())+$P$11+10&lt;AN218,YEAR(NOW())+$P$11+10,AN218))-YEAR(NOW()))))))</f>
        <v>48200</v>
      </c>
      <c r="AT218" s="251">
        <f ca="1">IF(Q218=0,0,Q218*AV218/100/IF(OR($P$7="",ISNUMBER($P$7)=FALSE),1,((1+$P$7/100)^(IF(OR($P$11="",ISNUMBER($P$11)=FALSE),AL218,IF(YEAR(NOW())+$P$11&lt;AL218,YEAR(NOW())+$P$11,AL218))-YEAR(NOW()))))*IF(OR($P$9="",ISNUMBER($P$9)=FALSE),1,((1+$P$9/100)^(IF(OR($P$11="",ISNUMBER($P$11)=FALSE),AL218,IF(YEAR(NOW())+$P$11&lt;AL218,YEAR(NOW())+$P$11,AL218))-YEAR(NOW())))))</f>
        <v>43314</v>
      </c>
      <c r="AU218" s="251">
        <f ca="1">IF(R218=0,0,R218*AV218/100/IF(OR($P$7="",ISNUMBER($P$7)=FALSE),1,((1+$P$7/100)^(IF(OR($P$11="",ISNUMBER($P$11)=FALSE),IF(AN218="",YEAR(NOW())+5,AN218),IF(YEAR(NOW())+$P$11+10&lt;IF(AN218="",YEAR(NOW())+5,AN218),YEAR(NOW())+$P$11+10,IF(AN218="",YEAR(NOW())+5,AN218)))-YEAR(NOW()))))*IF(OR($P$9="",ISNUMBER($P$9)=FALSE),1,((1+$P$9/100)^(IF(OR($P$11="",ISNUMBER($P$11)=FALSE),IF(AN218="",YEAR(NOW())+5,AN218),IF(YEAR(NOW())+$P$11+10&lt;IF(AN218="",YEAR(NOW())+5,AN218),YEAR(NOW())+$P$11+10,IF(AN218="",YEAR(NOW())+5,AN218)))-YEAR(NOW())))))</f>
        <v>2387.5</v>
      </c>
      <c r="AV218" s="78">
        <v>100</v>
      </c>
    </row>
    <row r="219" spans="1:48" x14ac:dyDescent="0.15">
      <c r="A219" s="112">
        <v>200</v>
      </c>
      <c r="B219" s="112" t="s">
        <v>1660</v>
      </c>
      <c r="C219" s="113" t="s">
        <v>1361</v>
      </c>
      <c r="D219" s="112" t="s">
        <v>358</v>
      </c>
      <c r="E219" s="119">
        <v>454299</v>
      </c>
      <c r="F219" s="112" t="s">
        <v>966</v>
      </c>
      <c r="G219" s="112" t="s">
        <v>1661</v>
      </c>
      <c r="H219" s="112" t="s">
        <v>1661</v>
      </c>
      <c r="I219" s="116">
        <v>1</v>
      </c>
      <c r="J219" s="288">
        <v>42200</v>
      </c>
      <c r="K219" s="288">
        <v>5500</v>
      </c>
      <c r="L219" s="288"/>
      <c r="M219" s="288" t="s">
        <v>989</v>
      </c>
      <c r="N219" s="288" t="s">
        <v>989</v>
      </c>
      <c r="O219" s="288">
        <v>47700</v>
      </c>
      <c r="P219" s="288">
        <f t="shared" ca="1" si="9"/>
        <v>47700</v>
      </c>
      <c r="Q219" s="289">
        <v>43314</v>
      </c>
      <c r="R219" s="289">
        <v>2387.5</v>
      </c>
      <c r="S219" s="289">
        <v>45701.5</v>
      </c>
      <c r="T219" s="290">
        <f t="shared" ca="1" si="10"/>
        <v>45701.5</v>
      </c>
      <c r="U219" s="109"/>
      <c r="V219" s="109" t="s">
        <v>1366</v>
      </c>
      <c r="W219" s="109" t="s">
        <v>1369</v>
      </c>
      <c r="X219" s="108" t="s">
        <v>1367</v>
      </c>
      <c r="Y219" s="108" t="s">
        <v>1090</v>
      </c>
      <c r="Z219" s="287">
        <v>45169</v>
      </c>
      <c r="AA219" s="107">
        <f t="shared" ca="1" si="11"/>
        <v>49552</v>
      </c>
      <c r="AB219" s="108" t="s">
        <v>1670</v>
      </c>
      <c r="AC219" s="108" t="s">
        <v>1669</v>
      </c>
      <c r="AD219" s="108">
        <v>2013</v>
      </c>
      <c r="AE219" s="110">
        <v>1814</v>
      </c>
      <c r="AF219" s="110">
        <v>711.33</v>
      </c>
      <c r="AG219" s="108" t="s">
        <v>1666</v>
      </c>
      <c r="AH219" s="110"/>
      <c r="AI219" s="109" t="s">
        <v>991</v>
      </c>
      <c r="AJ219" s="109"/>
      <c r="AK219" s="80">
        <v>49552</v>
      </c>
      <c r="AL219" s="78">
        <v>2035</v>
      </c>
      <c r="AM219" s="78">
        <v>2036</v>
      </c>
      <c r="AN219" s="78">
        <v>2046</v>
      </c>
      <c r="AO219" s="251">
        <f ca="1">IF(J219=0,0,J219*AV219/100/IF(OR($P$7="",ISNUMBER($P$7)=FALSE),1,((1+$P$7/100)^(IF(OR($P$11="",ISNUMBER($P$11)=FALSE),AL219,IF(YEAR(NOW())+$P$11&lt;AL219,YEAR(NOW())+$P$11,AL219))-YEAR(NOW()))))*IF(OR($P$9="",ISNUMBER($P$9)=FALSE),1,((1+$P$9/100)^(IF(OR($P$11="",ISNUMBER($P$11)=FALSE),AL219,IF(YEAR(NOW())+$P$11&lt;AL219,YEAR(NOW())+$P$11,AL219))-YEAR(NOW())))))</f>
        <v>42200</v>
      </c>
      <c r="AP219" s="251">
        <f ca="1">IF(K219=0,0,K219*AV219/100/IF(OR($P$7="",ISNUMBER($P$7)=FALSE),1,((1+$P$7/100)^(IF(OR($P$11="",ISNUMBER($P$11)=FALSE),AM219,IF(YEAR(NOW())+$P$11+1&lt;AM219,YEAR(NOW())+$P$11+1,AM219))-YEAR(NOW()))))*IF(OR($P$9="",ISNUMBER($P$9)=FALSE),1,((1+$P$9/100)^(IF(OR($P$11="",ISNUMBER($P$11)=FALSE),AM219,IF(YEAR(NOW())+$P$11+1&lt;AM219,YEAR(NOW())+$P$11+1,AM219))-YEAR(NOW())))))</f>
        <v>5500</v>
      </c>
      <c r="AQ219" s="251"/>
      <c r="AR219" s="251">
        <f ca="1">IF(M219="$0 (pad)",0,IF(M219=0,0,M219*AV219/100/IF(OR($P$7="",ISNUMBER($P$7)=FALSE),1,((1+$P$7/100)^(IF(OR($P$11="",ISNUMBER($P$11)=FALSE),AN219,IF(YEAR(NOW())+$P$11+10&lt;AN219,YEAR(NOW())+$P$11+10,AN219))-YEAR(NOW()))))*IF(OR($P$9="",ISNUMBER($P$9)=FALSE),1,((1+$P$9/100)^(IF(OR($P$11="",ISNUMBER($P$11)=FALSE),AN219,IF(YEAR(NOW())+$P$11+10&lt;AN219,YEAR(NOW())+$P$11+10,AN219))-YEAR(NOW()))))))</f>
        <v>0</v>
      </c>
      <c r="AS219" s="251">
        <f ca="1">IF(N219="$0 (pad)",0,IF(N219=0,0,N219*AV219/100/IF(OR($P$7="",ISNUMBER($P$7)=FALSE),1,((1+$P$7/100)^(IF(OR($P$11="",ISNUMBER($P$11)=FALSE),AN219,IF(YEAR(NOW())+$P$11+10&lt;AN219,YEAR(NOW())+$P$11+10,AN219))-YEAR(NOW()))))*IF(OR($P$9="",ISNUMBER($P$9)=FALSE),1,((1+$P$9/100)^(IF(OR($P$11="",ISNUMBER($P$11)=FALSE),AN219,IF(YEAR(NOW())+$P$11+10&lt;AN219,YEAR(NOW())+$P$11+10,AN219))-YEAR(NOW()))))))</f>
        <v>0</v>
      </c>
      <c r="AT219" s="251">
        <f ca="1">IF(Q219=0,0,Q219*AV219/100/IF(OR($P$7="",ISNUMBER($P$7)=FALSE),1,((1+$P$7/100)^(IF(OR($P$11="",ISNUMBER($P$11)=FALSE),AL219,IF(YEAR(NOW())+$P$11&lt;AL219,YEAR(NOW())+$P$11,AL219))-YEAR(NOW()))))*IF(OR($P$9="",ISNUMBER($P$9)=FALSE),1,((1+$P$9/100)^(IF(OR($P$11="",ISNUMBER($P$11)=FALSE),AL219,IF(YEAR(NOW())+$P$11&lt;AL219,YEAR(NOW())+$P$11,AL219))-YEAR(NOW())))))</f>
        <v>43314</v>
      </c>
      <c r="AU219" s="251">
        <f ca="1">IF(R219=0,0,R219*AV219/100/IF(OR($P$7="",ISNUMBER($P$7)=FALSE),1,((1+$P$7/100)^(IF(OR($P$11="",ISNUMBER($P$11)=FALSE),IF(AN219="",YEAR(NOW())+5,AN219),IF(YEAR(NOW())+$P$11+10&lt;IF(AN219="",YEAR(NOW())+5,AN219),YEAR(NOW())+$P$11+10,IF(AN219="",YEAR(NOW())+5,AN219)))-YEAR(NOW()))))*IF(OR($P$9="",ISNUMBER($P$9)=FALSE),1,((1+$P$9/100)^(IF(OR($P$11="",ISNUMBER($P$11)=FALSE),IF(AN219="",YEAR(NOW())+5,AN219),IF(YEAR(NOW())+$P$11+10&lt;IF(AN219="",YEAR(NOW())+5,AN219),YEAR(NOW())+$P$11+10,IF(AN219="",YEAR(NOW())+5,AN219)))-YEAR(NOW())))))</f>
        <v>2387.5</v>
      </c>
      <c r="AV219" s="78">
        <v>100</v>
      </c>
    </row>
    <row r="220" spans="1:48" x14ac:dyDescent="0.15">
      <c r="A220" s="112">
        <v>201</v>
      </c>
      <c r="B220" s="112" t="s">
        <v>1660</v>
      </c>
      <c r="C220" s="113" t="s">
        <v>1361</v>
      </c>
      <c r="D220" s="112" t="s">
        <v>359</v>
      </c>
      <c r="E220" s="119">
        <v>363313</v>
      </c>
      <c r="F220" s="112" t="s">
        <v>966</v>
      </c>
      <c r="G220" s="112" t="s">
        <v>1391</v>
      </c>
      <c r="H220" s="112" t="s">
        <v>1391</v>
      </c>
      <c r="I220" s="116">
        <v>1</v>
      </c>
      <c r="J220" s="288">
        <v>0</v>
      </c>
      <c r="K220" s="288">
        <v>0</v>
      </c>
      <c r="L220" s="288"/>
      <c r="M220" s="288" t="s">
        <v>989</v>
      </c>
      <c r="N220" s="288" t="s">
        <v>989</v>
      </c>
      <c r="O220" s="288">
        <v>0</v>
      </c>
      <c r="P220" s="288">
        <f t="shared" ca="1" si="9"/>
        <v>0</v>
      </c>
      <c r="Q220" s="289">
        <v>0</v>
      </c>
      <c r="R220" s="289">
        <v>23875</v>
      </c>
      <c r="S220" s="289">
        <v>23875</v>
      </c>
      <c r="T220" s="290">
        <f t="shared" ca="1" si="10"/>
        <v>23875</v>
      </c>
      <c r="U220" s="109"/>
      <c r="V220" s="109" t="s">
        <v>1366</v>
      </c>
      <c r="W220" s="109" t="s">
        <v>1369</v>
      </c>
      <c r="X220" s="108" t="s">
        <v>1367</v>
      </c>
      <c r="Y220" s="108" t="s">
        <v>1092</v>
      </c>
      <c r="Z220" s="287"/>
      <c r="AA220" s="107" t="str">
        <f t="shared" ca="1" si="11"/>
        <v>Complete</v>
      </c>
      <c r="AB220" s="108"/>
      <c r="AC220" s="108" t="s">
        <v>1669</v>
      </c>
      <c r="AD220" s="108">
        <v>2006</v>
      </c>
      <c r="AE220" s="110">
        <v>738</v>
      </c>
      <c r="AF220" s="110">
        <v>738</v>
      </c>
      <c r="AG220" s="108" t="s">
        <v>1666</v>
      </c>
      <c r="AH220" s="110"/>
      <c r="AI220" s="109" t="s">
        <v>991</v>
      </c>
      <c r="AJ220" s="109"/>
      <c r="AK220" s="78" t="s">
        <v>990</v>
      </c>
      <c r="AN220" s="78">
        <v>2044</v>
      </c>
      <c r="AO220" s="251">
        <f ca="1">IF(J220=0,0,J220*AV220/100/IF(OR($P$7="",ISNUMBER($P$7)=FALSE),1,((1+$P$7/100)^(IF(OR($P$11="",ISNUMBER($P$11)=FALSE),AL220,IF(YEAR(NOW())+$P$11&lt;AL220,YEAR(NOW())+$P$11,AL220))-YEAR(NOW()))))*IF(OR($P$9="",ISNUMBER($P$9)=FALSE),1,((1+$P$9/100)^(IF(OR($P$11="",ISNUMBER($P$11)=FALSE),AL220,IF(YEAR(NOW())+$P$11&lt;AL220,YEAR(NOW())+$P$11,AL220))-YEAR(NOW())))))</f>
        <v>0</v>
      </c>
      <c r="AP220" s="251">
        <f ca="1">IF(K220=0,0,K220*AV220/100/IF(OR($P$7="",ISNUMBER($P$7)=FALSE),1,((1+$P$7/100)^(IF(OR($P$11="",ISNUMBER($P$11)=FALSE),AM220,IF(YEAR(NOW())+$P$11+1&lt;AM220,YEAR(NOW())+$P$11+1,AM220))-YEAR(NOW()))))*IF(OR($P$9="",ISNUMBER($P$9)=FALSE),1,((1+$P$9/100)^(IF(OR($P$11="",ISNUMBER($P$11)=FALSE),AM220,IF(YEAR(NOW())+$P$11+1&lt;AM220,YEAR(NOW())+$P$11+1,AM220))-YEAR(NOW())))))</f>
        <v>0</v>
      </c>
      <c r="AQ220" s="251"/>
      <c r="AR220" s="251">
        <f ca="1">IF(M220="$0 (pad)",0,IF(M220=0,0,M220*AV220/100/IF(OR($P$7="",ISNUMBER($P$7)=FALSE),1,((1+$P$7/100)^(IF(OR($P$11="",ISNUMBER($P$11)=FALSE),AN220,IF(YEAR(NOW())+$P$11+10&lt;AN220,YEAR(NOW())+$P$11+10,AN220))-YEAR(NOW()))))*IF(OR($P$9="",ISNUMBER($P$9)=FALSE),1,((1+$P$9/100)^(IF(OR($P$11="",ISNUMBER($P$11)=FALSE),AN220,IF(YEAR(NOW())+$P$11+10&lt;AN220,YEAR(NOW())+$P$11+10,AN220))-YEAR(NOW()))))))</f>
        <v>0</v>
      </c>
      <c r="AS220" s="251">
        <f ca="1">IF(N220="$0 (pad)",0,IF(N220=0,0,N220*AV220/100/IF(OR($P$7="",ISNUMBER($P$7)=FALSE),1,((1+$P$7/100)^(IF(OR($P$11="",ISNUMBER($P$11)=FALSE),AN220,IF(YEAR(NOW())+$P$11+10&lt;AN220,YEAR(NOW())+$P$11+10,AN220))-YEAR(NOW()))))*IF(OR($P$9="",ISNUMBER($P$9)=FALSE),1,((1+$P$9/100)^(IF(OR($P$11="",ISNUMBER($P$11)=FALSE),AN220,IF(YEAR(NOW())+$P$11+10&lt;AN220,YEAR(NOW())+$P$11+10,AN220))-YEAR(NOW()))))))</f>
        <v>0</v>
      </c>
      <c r="AT220" s="251">
        <f ca="1">IF(Q220=0,0,Q220*AV220/100/IF(OR($P$7="",ISNUMBER($P$7)=FALSE),1,((1+$P$7/100)^(IF(OR($P$11="",ISNUMBER($P$11)=FALSE),AL220,IF(YEAR(NOW())+$P$11&lt;AL220,YEAR(NOW())+$P$11,AL220))-YEAR(NOW()))))*IF(OR($P$9="",ISNUMBER($P$9)=FALSE),1,((1+$P$9/100)^(IF(OR($P$11="",ISNUMBER($P$11)=FALSE),AL220,IF(YEAR(NOW())+$P$11&lt;AL220,YEAR(NOW())+$P$11,AL220))-YEAR(NOW())))))</f>
        <v>0</v>
      </c>
      <c r="AU220" s="251">
        <f ca="1">IF(R220=0,0,R220*AV220/100/IF(OR($P$7="",ISNUMBER($P$7)=FALSE),1,((1+$P$7/100)^(IF(OR($P$11="",ISNUMBER($P$11)=FALSE),IF(AN220="",YEAR(NOW())+5,AN220),IF(YEAR(NOW())+$P$11+10&lt;IF(AN220="",YEAR(NOW())+5,AN220),YEAR(NOW())+$P$11+10,IF(AN220="",YEAR(NOW())+5,AN220)))-YEAR(NOW()))))*IF(OR($P$9="",ISNUMBER($P$9)=FALSE),1,((1+$P$9/100)^(IF(OR($P$11="",ISNUMBER($P$11)=FALSE),IF(AN220="",YEAR(NOW())+5,AN220),IF(YEAR(NOW())+$P$11+10&lt;IF(AN220="",YEAR(NOW())+5,AN220),YEAR(NOW())+$P$11+10,IF(AN220="",YEAR(NOW())+5,AN220)))-YEAR(NOW())))))</f>
        <v>23875</v>
      </c>
      <c r="AV220" s="78">
        <v>100</v>
      </c>
    </row>
    <row r="221" spans="1:48" x14ac:dyDescent="0.15">
      <c r="A221" s="112">
        <v>202</v>
      </c>
      <c r="B221" s="112" t="s">
        <v>1660</v>
      </c>
      <c r="C221" s="113" t="s">
        <v>1361</v>
      </c>
      <c r="D221" s="112" t="s">
        <v>360</v>
      </c>
      <c r="E221" s="119">
        <v>426949</v>
      </c>
      <c r="F221" s="112" t="s">
        <v>966</v>
      </c>
      <c r="G221" s="112" t="s">
        <v>1661</v>
      </c>
      <c r="H221" s="112" t="s">
        <v>1661</v>
      </c>
      <c r="I221" s="116">
        <v>1</v>
      </c>
      <c r="J221" s="288">
        <v>23700</v>
      </c>
      <c r="K221" s="288">
        <v>5500</v>
      </c>
      <c r="L221" s="288"/>
      <c r="M221" s="288" t="s">
        <v>989</v>
      </c>
      <c r="N221" s="288" t="s">
        <v>989</v>
      </c>
      <c r="O221" s="288">
        <v>29200</v>
      </c>
      <c r="P221" s="288">
        <f t="shared" ca="1" si="9"/>
        <v>29200</v>
      </c>
      <c r="Q221" s="289">
        <v>43314</v>
      </c>
      <c r="R221" s="289">
        <v>2387.5</v>
      </c>
      <c r="S221" s="289">
        <v>45701.5</v>
      </c>
      <c r="T221" s="290">
        <f t="shared" ca="1" si="10"/>
        <v>45701.5</v>
      </c>
      <c r="U221" s="109"/>
      <c r="V221" s="109" t="s">
        <v>1366</v>
      </c>
      <c r="W221" s="109" t="s">
        <v>1369</v>
      </c>
      <c r="X221" s="108" t="s">
        <v>1367</v>
      </c>
      <c r="Y221" s="108" t="s">
        <v>1091</v>
      </c>
      <c r="Z221" s="287">
        <v>41882</v>
      </c>
      <c r="AA221" s="107">
        <f t="shared" ca="1" si="11"/>
        <v>46265</v>
      </c>
      <c r="AB221" s="108" t="s">
        <v>1670</v>
      </c>
      <c r="AC221" s="108" t="s">
        <v>1669</v>
      </c>
      <c r="AD221" s="108">
        <v>2011</v>
      </c>
      <c r="AE221" s="110">
        <v>1455</v>
      </c>
      <c r="AF221" s="110">
        <v>723.48</v>
      </c>
      <c r="AG221" s="108" t="s">
        <v>1666</v>
      </c>
      <c r="AH221" s="110"/>
      <c r="AI221" s="109" t="s">
        <v>991</v>
      </c>
      <c r="AJ221" s="109"/>
      <c r="AK221" s="80">
        <v>46265</v>
      </c>
      <c r="AL221" s="78">
        <v>2026</v>
      </c>
      <c r="AM221" s="78">
        <v>2027</v>
      </c>
      <c r="AN221" s="78">
        <v>2040</v>
      </c>
      <c r="AO221" s="251">
        <f ca="1">IF(J221=0,0,J221*AV221/100/IF(OR($P$7="",ISNUMBER($P$7)=FALSE),1,((1+$P$7/100)^(IF(OR($P$11="",ISNUMBER($P$11)=FALSE),AL221,IF(YEAR(NOW())+$P$11&lt;AL221,YEAR(NOW())+$P$11,AL221))-YEAR(NOW()))))*IF(OR($P$9="",ISNUMBER($P$9)=FALSE),1,((1+$P$9/100)^(IF(OR($P$11="",ISNUMBER($P$11)=FALSE),AL221,IF(YEAR(NOW())+$P$11&lt;AL221,YEAR(NOW())+$P$11,AL221))-YEAR(NOW())))))</f>
        <v>23700</v>
      </c>
      <c r="AP221" s="251">
        <f ca="1">IF(K221=0,0,K221*AV221/100/IF(OR($P$7="",ISNUMBER($P$7)=FALSE),1,((1+$P$7/100)^(IF(OR($P$11="",ISNUMBER($P$11)=FALSE),AM221,IF(YEAR(NOW())+$P$11+1&lt;AM221,YEAR(NOW())+$P$11+1,AM221))-YEAR(NOW()))))*IF(OR($P$9="",ISNUMBER($P$9)=FALSE),1,((1+$P$9/100)^(IF(OR($P$11="",ISNUMBER($P$11)=FALSE),AM221,IF(YEAR(NOW())+$P$11+1&lt;AM221,YEAR(NOW())+$P$11+1,AM221))-YEAR(NOW())))))</f>
        <v>5500</v>
      </c>
      <c r="AQ221" s="251"/>
      <c r="AR221" s="251">
        <f ca="1">IF(M221="$0 (pad)",0,IF(M221=0,0,M221*AV221/100/IF(OR($P$7="",ISNUMBER($P$7)=FALSE),1,((1+$P$7/100)^(IF(OR($P$11="",ISNUMBER($P$11)=FALSE),AN221,IF(YEAR(NOW())+$P$11+10&lt;AN221,YEAR(NOW())+$P$11+10,AN221))-YEAR(NOW()))))*IF(OR($P$9="",ISNUMBER($P$9)=FALSE),1,((1+$P$9/100)^(IF(OR($P$11="",ISNUMBER($P$11)=FALSE),AN221,IF(YEAR(NOW())+$P$11+10&lt;AN221,YEAR(NOW())+$P$11+10,AN221))-YEAR(NOW()))))))</f>
        <v>0</v>
      </c>
      <c r="AS221" s="251">
        <f ca="1">IF(N221="$0 (pad)",0,IF(N221=0,0,N221*AV221/100/IF(OR($P$7="",ISNUMBER($P$7)=FALSE),1,((1+$P$7/100)^(IF(OR($P$11="",ISNUMBER($P$11)=FALSE),AN221,IF(YEAR(NOW())+$P$11+10&lt;AN221,YEAR(NOW())+$P$11+10,AN221))-YEAR(NOW()))))*IF(OR($P$9="",ISNUMBER($P$9)=FALSE),1,((1+$P$9/100)^(IF(OR($P$11="",ISNUMBER($P$11)=FALSE),AN221,IF(YEAR(NOW())+$P$11+10&lt;AN221,YEAR(NOW())+$P$11+10,AN221))-YEAR(NOW()))))))</f>
        <v>0</v>
      </c>
      <c r="AT221" s="251">
        <f ca="1">IF(Q221=0,0,Q221*AV221/100/IF(OR($P$7="",ISNUMBER($P$7)=FALSE),1,((1+$P$7/100)^(IF(OR($P$11="",ISNUMBER($P$11)=FALSE),AL221,IF(YEAR(NOW())+$P$11&lt;AL221,YEAR(NOW())+$P$11,AL221))-YEAR(NOW()))))*IF(OR($P$9="",ISNUMBER($P$9)=FALSE),1,((1+$P$9/100)^(IF(OR($P$11="",ISNUMBER($P$11)=FALSE),AL221,IF(YEAR(NOW())+$P$11&lt;AL221,YEAR(NOW())+$P$11,AL221))-YEAR(NOW())))))</f>
        <v>43314</v>
      </c>
      <c r="AU221" s="251">
        <f ca="1">IF(R221=0,0,R221*AV221/100/IF(OR($P$7="",ISNUMBER($P$7)=FALSE),1,((1+$P$7/100)^(IF(OR($P$11="",ISNUMBER($P$11)=FALSE),IF(AN221="",YEAR(NOW())+5,AN221),IF(YEAR(NOW())+$P$11+10&lt;IF(AN221="",YEAR(NOW())+5,AN221),YEAR(NOW())+$P$11+10,IF(AN221="",YEAR(NOW())+5,AN221)))-YEAR(NOW()))))*IF(OR($P$9="",ISNUMBER($P$9)=FALSE),1,((1+$P$9/100)^(IF(OR($P$11="",ISNUMBER($P$11)=FALSE),IF(AN221="",YEAR(NOW())+5,AN221),IF(YEAR(NOW())+$P$11+10&lt;IF(AN221="",YEAR(NOW())+5,AN221),YEAR(NOW())+$P$11+10,IF(AN221="",YEAR(NOW())+5,AN221)))-YEAR(NOW())))))</f>
        <v>2387.5</v>
      </c>
      <c r="AV221" s="78">
        <v>100</v>
      </c>
    </row>
    <row r="222" spans="1:48" x14ac:dyDescent="0.15">
      <c r="A222" s="112">
        <v>203</v>
      </c>
      <c r="B222" s="112" t="s">
        <v>1660</v>
      </c>
      <c r="C222" s="113" t="s">
        <v>1361</v>
      </c>
      <c r="D222" s="112" t="s">
        <v>361</v>
      </c>
      <c r="E222" s="119">
        <v>378823</v>
      </c>
      <c r="F222" s="112" t="s">
        <v>966</v>
      </c>
      <c r="G222" s="112" t="s">
        <v>1661</v>
      </c>
      <c r="H222" s="112" t="s">
        <v>1661</v>
      </c>
      <c r="I222" s="116">
        <v>1</v>
      </c>
      <c r="J222" s="288">
        <v>33600</v>
      </c>
      <c r="K222" s="288">
        <v>20500</v>
      </c>
      <c r="L222" s="288"/>
      <c r="M222" s="288">
        <v>0</v>
      </c>
      <c r="N222" s="288">
        <v>30800</v>
      </c>
      <c r="O222" s="288">
        <v>84900</v>
      </c>
      <c r="P222" s="288">
        <f t="shared" ca="1" si="9"/>
        <v>84900</v>
      </c>
      <c r="Q222" s="289">
        <v>43314</v>
      </c>
      <c r="R222" s="289">
        <v>23875</v>
      </c>
      <c r="S222" s="289">
        <v>67189</v>
      </c>
      <c r="T222" s="290">
        <f t="shared" ca="1" si="10"/>
        <v>67189</v>
      </c>
      <c r="U222" s="109"/>
      <c r="V222" s="109" t="s">
        <v>1366</v>
      </c>
      <c r="W222" s="109" t="s">
        <v>1369</v>
      </c>
      <c r="X222" s="108" t="s">
        <v>1367</v>
      </c>
      <c r="Y222" s="108" t="s">
        <v>1093</v>
      </c>
      <c r="Z222" s="287">
        <v>41333</v>
      </c>
      <c r="AA222" s="107">
        <f t="shared" ca="1" si="11"/>
        <v>45838</v>
      </c>
      <c r="AB222" s="108" t="s">
        <v>1670</v>
      </c>
      <c r="AC222" s="108" t="s">
        <v>1669</v>
      </c>
      <c r="AD222" s="108">
        <v>2007</v>
      </c>
      <c r="AE222" s="110">
        <v>1595</v>
      </c>
      <c r="AF222" s="110">
        <v>722.35</v>
      </c>
      <c r="AG222" s="108" t="s">
        <v>1666</v>
      </c>
      <c r="AH222" s="110"/>
      <c r="AI222" s="109" t="s">
        <v>991</v>
      </c>
      <c r="AJ222" s="109"/>
      <c r="AK222" s="80">
        <v>45838</v>
      </c>
      <c r="AL222" s="78">
        <v>2025</v>
      </c>
      <c r="AM222" s="78">
        <v>2026</v>
      </c>
      <c r="AN222" s="78">
        <v>2035</v>
      </c>
      <c r="AO222" s="251">
        <f ca="1">IF(J222=0,0,J222*AV222/100/IF(OR($P$7="",ISNUMBER($P$7)=FALSE),1,((1+$P$7/100)^(IF(OR($P$11="",ISNUMBER($P$11)=FALSE),AL222,IF(YEAR(NOW())+$P$11&lt;AL222,YEAR(NOW())+$P$11,AL222))-YEAR(NOW()))))*IF(OR($P$9="",ISNUMBER($P$9)=FALSE),1,((1+$P$9/100)^(IF(OR($P$11="",ISNUMBER($P$11)=FALSE),AL222,IF(YEAR(NOW())+$P$11&lt;AL222,YEAR(NOW())+$P$11,AL222))-YEAR(NOW())))))</f>
        <v>33600</v>
      </c>
      <c r="AP222" s="251">
        <f ca="1">IF(K222=0,0,K222*AV222/100/IF(OR($P$7="",ISNUMBER($P$7)=FALSE),1,((1+$P$7/100)^(IF(OR($P$11="",ISNUMBER($P$11)=FALSE),AM222,IF(YEAR(NOW())+$P$11+1&lt;AM222,YEAR(NOW())+$P$11+1,AM222))-YEAR(NOW()))))*IF(OR($P$9="",ISNUMBER($P$9)=FALSE),1,((1+$P$9/100)^(IF(OR($P$11="",ISNUMBER($P$11)=FALSE),AM222,IF(YEAR(NOW())+$P$11+1&lt;AM222,YEAR(NOW())+$P$11+1,AM222))-YEAR(NOW())))))</f>
        <v>20500</v>
      </c>
      <c r="AQ222" s="251"/>
      <c r="AR222" s="251">
        <f ca="1">IF(M222="$0 (pad)",0,IF(M222=0,0,M222*AV222/100/IF(OR($P$7="",ISNUMBER($P$7)=FALSE),1,((1+$P$7/100)^(IF(OR($P$11="",ISNUMBER($P$11)=FALSE),AN222,IF(YEAR(NOW())+$P$11+10&lt;AN222,YEAR(NOW())+$P$11+10,AN222))-YEAR(NOW()))))*IF(OR($P$9="",ISNUMBER($P$9)=FALSE),1,((1+$P$9/100)^(IF(OR($P$11="",ISNUMBER($P$11)=FALSE),AN222,IF(YEAR(NOW())+$P$11+10&lt;AN222,YEAR(NOW())+$P$11+10,AN222))-YEAR(NOW()))))))</f>
        <v>0</v>
      </c>
      <c r="AS222" s="251">
        <f ca="1">IF(N222="$0 (pad)",0,IF(N222=0,0,N222*AV222/100/IF(OR($P$7="",ISNUMBER($P$7)=FALSE),1,((1+$P$7/100)^(IF(OR($P$11="",ISNUMBER($P$11)=FALSE),AN222,IF(YEAR(NOW())+$P$11+10&lt;AN222,YEAR(NOW())+$P$11+10,AN222))-YEAR(NOW()))))*IF(OR($P$9="",ISNUMBER($P$9)=FALSE),1,((1+$P$9/100)^(IF(OR($P$11="",ISNUMBER($P$11)=FALSE),AN222,IF(YEAR(NOW())+$P$11+10&lt;AN222,YEAR(NOW())+$P$11+10,AN222))-YEAR(NOW()))))))</f>
        <v>30800</v>
      </c>
      <c r="AT222" s="251">
        <f ca="1">IF(Q222=0,0,Q222*AV222/100/IF(OR($P$7="",ISNUMBER($P$7)=FALSE),1,((1+$P$7/100)^(IF(OR($P$11="",ISNUMBER($P$11)=FALSE),AL222,IF(YEAR(NOW())+$P$11&lt;AL222,YEAR(NOW())+$P$11,AL222))-YEAR(NOW()))))*IF(OR($P$9="",ISNUMBER($P$9)=FALSE),1,((1+$P$9/100)^(IF(OR($P$11="",ISNUMBER($P$11)=FALSE),AL222,IF(YEAR(NOW())+$P$11&lt;AL222,YEAR(NOW())+$P$11,AL222))-YEAR(NOW())))))</f>
        <v>43314</v>
      </c>
      <c r="AU222" s="251">
        <f ca="1">IF(R222=0,0,R222*AV222/100/IF(OR($P$7="",ISNUMBER($P$7)=FALSE),1,((1+$P$7/100)^(IF(OR($P$11="",ISNUMBER($P$11)=FALSE),IF(AN222="",YEAR(NOW())+5,AN222),IF(YEAR(NOW())+$P$11+10&lt;IF(AN222="",YEAR(NOW())+5,AN222),YEAR(NOW())+$P$11+10,IF(AN222="",YEAR(NOW())+5,AN222)))-YEAR(NOW()))))*IF(OR($P$9="",ISNUMBER($P$9)=FALSE),1,((1+$P$9/100)^(IF(OR($P$11="",ISNUMBER($P$11)=FALSE),IF(AN222="",YEAR(NOW())+5,AN222),IF(YEAR(NOW())+$P$11+10&lt;IF(AN222="",YEAR(NOW())+5,AN222),YEAR(NOW())+$P$11+10,IF(AN222="",YEAR(NOW())+5,AN222)))-YEAR(NOW())))))</f>
        <v>23875</v>
      </c>
      <c r="AV222" s="78">
        <v>100</v>
      </c>
    </row>
    <row r="223" spans="1:48" x14ac:dyDescent="0.15">
      <c r="A223" s="112">
        <v>204</v>
      </c>
      <c r="B223" s="112" t="s">
        <v>1660</v>
      </c>
      <c r="C223" s="113" t="s">
        <v>1361</v>
      </c>
      <c r="D223" s="112" t="s">
        <v>362</v>
      </c>
      <c r="E223" s="119">
        <v>422833</v>
      </c>
      <c r="F223" s="112" t="s">
        <v>966</v>
      </c>
      <c r="G223" s="112" t="s">
        <v>1661</v>
      </c>
      <c r="H223" s="112" t="s">
        <v>1661</v>
      </c>
      <c r="I223" s="116">
        <v>1</v>
      </c>
      <c r="J223" s="288">
        <v>40900</v>
      </c>
      <c r="K223" s="288">
        <v>5500</v>
      </c>
      <c r="L223" s="288"/>
      <c r="M223" s="288" t="s">
        <v>989</v>
      </c>
      <c r="N223" s="288" t="s">
        <v>989</v>
      </c>
      <c r="O223" s="288">
        <v>46400</v>
      </c>
      <c r="P223" s="288">
        <f t="shared" ca="1" si="9"/>
        <v>46400</v>
      </c>
      <c r="Q223" s="289">
        <v>43314</v>
      </c>
      <c r="R223" s="289">
        <v>2387.5</v>
      </c>
      <c r="S223" s="289">
        <v>45701.5</v>
      </c>
      <c r="T223" s="290">
        <f t="shared" ca="1" si="10"/>
        <v>45701.5</v>
      </c>
      <c r="U223" s="109"/>
      <c r="V223" s="109" t="s">
        <v>1366</v>
      </c>
      <c r="W223" s="109" t="s">
        <v>1369</v>
      </c>
      <c r="X223" s="108" t="s">
        <v>1367</v>
      </c>
      <c r="Y223" s="108" t="s">
        <v>1091</v>
      </c>
      <c r="Z223" s="287">
        <v>42947</v>
      </c>
      <c r="AA223" s="107">
        <f t="shared" ca="1" si="11"/>
        <v>47330</v>
      </c>
      <c r="AB223" s="108" t="s">
        <v>1670</v>
      </c>
      <c r="AC223" s="108" t="s">
        <v>1669</v>
      </c>
      <c r="AD223" s="108">
        <v>2011</v>
      </c>
      <c r="AE223" s="110">
        <v>1505</v>
      </c>
      <c r="AF223" s="110">
        <v>717.1</v>
      </c>
      <c r="AG223" s="108" t="s">
        <v>1666</v>
      </c>
      <c r="AH223" s="110"/>
      <c r="AI223" s="109" t="s">
        <v>991</v>
      </c>
      <c r="AJ223" s="109"/>
      <c r="AK223" s="80">
        <v>47330</v>
      </c>
      <c r="AL223" s="78">
        <v>2029</v>
      </c>
      <c r="AM223" s="78">
        <v>2030</v>
      </c>
      <c r="AN223" s="78">
        <v>2040</v>
      </c>
      <c r="AO223" s="251">
        <f ca="1">IF(J223=0,0,J223*AV223/100/IF(OR($P$7="",ISNUMBER($P$7)=FALSE),1,((1+$P$7/100)^(IF(OR($P$11="",ISNUMBER($P$11)=FALSE),AL223,IF(YEAR(NOW())+$P$11&lt;AL223,YEAR(NOW())+$P$11,AL223))-YEAR(NOW()))))*IF(OR($P$9="",ISNUMBER($P$9)=FALSE),1,((1+$P$9/100)^(IF(OR($P$11="",ISNUMBER($P$11)=FALSE),AL223,IF(YEAR(NOW())+$P$11&lt;AL223,YEAR(NOW())+$P$11,AL223))-YEAR(NOW())))))</f>
        <v>40900</v>
      </c>
      <c r="AP223" s="251">
        <f ca="1">IF(K223=0,0,K223*AV223/100/IF(OR($P$7="",ISNUMBER($P$7)=FALSE),1,((1+$P$7/100)^(IF(OR($P$11="",ISNUMBER($P$11)=FALSE),AM223,IF(YEAR(NOW())+$P$11+1&lt;AM223,YEAR(NOW())+$P$11+1,AM223))-YEAR(NOW()))))*IF(OR($P$9="",ISNUMBER($P$9)=FALSE),1,((1+$P$9/100)^(IF(OR($P$11="",ISNUMBER($P$11)=FALSE),AM223,IF(YEAR(NOW())+$P$11+1&lt;AM223,YEAR(NOW())+$P$11+1,AM223))-YEAR(NOW())))))</f>
        <v>5500</v>
      </c>
      <c r="AQ223" s="251"/>
      <c r="AR223" s="251">
        <f ca="1">IF(M223="$0 (pad)",0,IF(M223=0,0,M223*AV223/100/IF(OR($P$7="",ISNUMBER($P$7)=FALSE),1,((1+$P$7/100)^(IF(OR($P$11="",ISNUMBER($P$11)=FALSE),AN223,IF(YEAR(NOW())+$P$11+10&lt;AN223,YEAR(NOW())+$P$11+10,AN223))-YEAR(NOW()))))*IF(OR($P$9="",ISNUMBER($P$9)=FALSE),1,((1+$P$9/100)^(IF(OR($P$11="",ISNUMBER($P$11)=FALSE),AN223,IF(YEAR(NOW())+$P$11+10&lt;AN223,YEAR(NOW())+$P$11+10,AN223))-YEAR(NOW()))))))</f>
        <v>0</v>
      </c>
      <c r="AS223" s="251">
        <f ca="1">IF(N223="$0 (pad)",0,IF(N223=0,0,N223*AV223/100/IF(OR($P$7="",ISNUMBER($P$7)=FALSE),1,((1+$P$7/100)^(IF(OR($P$11="",ISNUMBER($P$11)=FALSE),AN223,IF(YEAR(NOW())+$P$11+10&lt;AN223,YEAR(NOW())+$P$11+10,AN223))-YEAR(NOW()))))*IF(OR($P$9="",ISNUMBER($P$9)=FALSE),1,((1+$P$9/100)^(IF(OR($P$11="",ISNUMBER($P$11)=FALSE),AN223,IF(YEAR(NOW())+$P$11+10&lt;AN223,YEAR(NOW())+$P$11+10,AN223))-YEAR(NOW()))))))</f>
        <v>0</v>
      </c>
      <c r="AT223" s="251">
        <f ca="1">IF(Q223=0,0,Q223*AV223/100/IF(OR($P$7="",ISNUMBER($P$7)=FALSE),1,((1+$P$7/100)^(IF(OR($P$11="",ISNUMBER($P$11)=FALSE),AL223,IF(YEAR(NOW())+$P$11&lt;AL223,YEAR(NOW())+$P$11,AL223))-YEAR(NOW()))))*IF(OR($P$9="",ISNUMBER($P$9)=FALSE),1,((1+$P$9/100)^(IF(OR($P$11="",ISNUMBER($P$11)=FALSE),AL223,IF(YEAR(NOW())+$P$11&lt;AL223,YEAR(NOW())+$P$11,AL223))-YEAR(NOW())))))</f>
        <v>43314</v>
      </c>
      <c r="AU223" s="251">
        <f ca="1">IF(R223=0,0,R223*AV223/100/IF(OR($P$7="",ISNUMBER($P$7)=FALSE),1,((1+$P$7/100)^(IF(OR($P$11="",ISNUMBER($P$11)=FALSE),IF(AN223="",YEAR(NOW())+5,AN223),IF(YEAR(NOW())+$P$11+10&lt;IF(AN223="",YEAR(NOW())+5,AN223),YEAR(NOW())+$P$11+10,IF(AN223="",YEAR(NOW())+5,AN223)))-YEAR(NOW()))))*IF(OR($P$9="",ISNUMBER($P$9)=FALSE),1,((1+$P$9/100)^(IF(OR($P$11="",ISNUMBER($P$11)=FALSE),IF(AN223="",YEAR(NOW())+5,AN223),IF(YEAR(NOW())+$P$11+10&lt;IF(AN223="",YEAR(NOW())+5,AN223),YEAR(NOW())+$P$11+10,IF(AN223="",YEAR(NOW())+5,AN223)))-YEAR(NOW())))))</f>
        <v>2387.5</v>
      </c>
      <c r="AV223" s="78">
        <v>100</v>
      </c>
    </row>
    <row r="224" spans="1:48" x14ac:dyDescent="0.15">
      <c r="A224" s="112">
        <v>205</v>
      </c>
      <c r="B224" s="112" t="s">
        <v>1660</v>
      </c>
      <c r="C224" s="113" t="s">
        <v>1361</v>
      </c>
      <c r="D224" s="112" t="s">
        <v>363</v>
      </c>
      <c r="E224" s="119">
        <v>446302</v>
      </c>
      <c r="F224" s="112" t="s">
        <v>966</v>
      </c>
      <c r="G224" s="112" t="s">
        <v>1661</v>
      </c>
      <c r="H224" s="112" t="s">
        <v>1661</v>
      </c>
      <c r="I224" s="116">
        <v>1</v>
      </c>
      <c r="J224" s="288">
        <v>35200</v>
      </c>
      <c r="K224" s="288">
        <v>20500</v>
      </c>
      <c r="L224" s="288"/>
      <c r="M224" s="288">
        <v>0</v>
      </c>
      <c r="N224" s="288">
        <v>40700</v>
      </c>
      <c r="O224" s="288">
        <v>96400</v>
      </c>
      <c r="P224" s="288">
        <f t="shared" ca="1" si="9"/>
        <v>96400</v>
      </c>
      <c r="Q224" s="289">
        <v>43314</v>
      </c>
      <c r="R224" s="289">
        <v>2387.5</v>
      </c>
      <c r="S224" s="289">
        <v>45701.5</v>
      </c>
      <c r="T224" s="290">
        <f t="shared" ca="1" si="10"/>
        <v>45701.5</v>
      </c>
      <c r="U224" s="109"/>
      <c r="V224" s="109" t="s">
        <v>1366</v>
      </c>
      <c r="W224" s="109" t="s">
        <v>1369</v>
      </c>
      <c r="X224" s="108" t="s">
        <v>1367</v>
      </c>
      <c r="Y224" s="108" t="s">
        <v>1092</v>
      </c>
      <c r="Z224" s="287">
        <v>44651</v>
      </c>
      <c r="AA224" s="107">
        <f t="shared" ca="1" si="11"/>
        <v>49034</v>
      </c>
      <c r="AB224" s="108" t="s">
        <v>1670</v>
      </c>
      <c r="AC224" s="108" t="s">
        <v>1669</v>
      </c>
      <c r="AD224" s="108">
        <v>2012</v>
      </c>
      <c r="AE224" s="110">
        <v>1905</v>
      </c>
      <c r="AF224" s="110">
        <v>723.28</v>
      </c>
      <c r="AG224" s="108" t="s">
        <v>1666</v>
      </c>
      <c r="AH224" s="110"/>
      <c r="AI224" s="109" t="s">
        <v>991</v>
      </c>
      <c r="AJ224" s="109"/>
      <c r="AK224" s="80">
        <v>49034</v>
      </c>
      <c r="AL224" s="78">
        <v>2034</v>
      </c>
      <c r="AM224" s="78">
        <v>2035</v>
      </c>
      <c r="AN224" s="78">
        <v>2044</v>
      </c>
      <c r="AO224" s="251">
        <f ca="1">IF(J224=0,0,J224*AV224/100/IF(OR($P$7="",ISNUMBER($P$7)=FALSE),1,((1+$P$7/100)^(IF(OR($P$11="",ISNUMBER($P$11)=FALSE),AL224,IF(YEAR(NOW())+$P$11&lt;AL224,YEAR(NOW())+$P$11,AL224))-YEAR(NOW()))))*IF(OR($P$9="",ISNUMBER($P$9)=FALSE),1,((1+$P$9/100)^(IF(OR($P$11="",ISNUMBER($P$11)=FALSE),AL224,IF(YEAR(NOW())+$P$11&lt;AL224,YEAR(NOW())+$P$11,AL224))-YEAR(NOW())))))</f>
        <v>35200</v>
      </c>
      <c r="AP224" s="251">
        <f ca="1">IF(K224=0,0,K224*AV224/100/IF(OR($P$7="",ISNUMBER($P$7)=FALSE),1,((1+$P$7/100)^(IF(OR($P$11="",ISNUMBER($P$11)=FALSE),AM224,IF(YEAR(NOW())+$P$11+1&lt;AM224,YEAR(NOW())+$P$11+1,AM224))-YEAR(NOW()))))*IF(OR($P$9="",ISNUMBER($P$9)=FALSE),1,((1+$P$9/100)^(IF(OR($P$11="",ISNUMBER($P$11)=FALSE),AM224,IF(YEAR(NOW())+$P$11+1&lt;AM224,YEAR(NOW())+$P$11+1,AM224))-YEAR(NOW())))))</f>
        <v>20500</v>
      </c>
      <c r="AQ224" s="251"/>
      <c r="AR224" s="251">
        <f ca="1">IF(M224="$0 (pad)",0,IF(M224=0,0,M224*AV224/100/IF(OR($P$7="",ISNUMBER($P$7)=FALSE),1,((1+$P$7/100)^(IF(OR($P$11="",ISNUMBER($P$11)=FALSE),AN224,IF(YEAR(NOW())+$P$11+10&lt;AN224,YEAR(NOW())+$P$11+10,AN224))-YEAR(NOW()))))*IF(OR($P$9="",ISNUMBER($P$9)=FALSE),1,((1+$P$9/100)^(IF(OR($P$11="",ISNUMBER($P$11)=FALSE),AN224,IF(YEAR(NOW())+$P$11+10&lt;AN224,YEAR(NOW())+$P$11+10,AN224))-YEAR(NOW()))))))</f>
        <v>0</v>
      </c>
      <c r="AS224" s="251">
        <f ca="1">IF(N224="$0 (pad)",0,IF(N224=0,0,N224*AV224/100/IF(OR($P$7="",ISNUMBER($P$7)=FALSE),1,((1+$P$7/100)^(IF(OR($P$11="",ISNUMBER($P$11)=FALSE),AN224,IF(YEAR(NOW())+$P$11+10&lt;AN224,YEAR(NOW())+$P$11+10,AN224))-YEAR(NOW()))))*IF(OR($P$9="",ISNUMBER($P$9)=FALSE),1,((1+$P$9/100)^(IF(OR($P$11="",ISNUMBER($P$11)=FALSE),AN224,IF(YEAR(NOW())+$P$11+10&lt;AN224,YEAR(NOW())+$P$11+10,AN224))-YEAR(NOW()))))))</f>
        <v>40700</v>
      </c>
      <c r="AT224" s="251">
        <f ca="1">IF(Q224=0,0,Q224*AV224/100/IF(OR($P$7="",ISNUMBER($P$7)=FALSE),1,((1+$P$7/100)^(IF(OR($P$11="",ISNUMBER($P$11)=FALSE),AL224,IF(YEAR(NOW())+$P$11&lt;AL224,YEAR(NOW())+$P$11,AL224))-YEAR(NOW()))))*IF(OR($P$9="",ISNUMBER($P$9)=FALSE),1,((1+$P$9/100)^(IF(OR($P$11="",ISNUMBER($P$11)=FALSE),AL224,IF(YEAR(NOW())+$P$11&lt;AL224,YEAR(NOW())+$P$11,AL224))-YEAR(NOW())))))</f>
        <v>43314</v>
      </c>
      <c r="AU224" s="251">
        <f ca="1">IF(R224=0,0,R224*AV224/100/IF(OR($P$7="",ISNUMBER($P$7)=FALSE),1,((1+$P$7/100)^(IF(OR($P$11="",ISNUMBER($P$11)=FALSE),IF(AN224="",YEAR(NOW())+5,AN224),IF(YEAR(NOW())+$P$11+10&lt;IF(AN224="",YEAR(NOW())+5,AN224),YEAR(NOW())+$P$11+10,IF(AN224="",YEAR(NOW())+5,AN224)))-YEAR(NOW()))))*IF(OR($P$9="",ISNUMBER($P$9)=FALSE),1,((1+$P$9/100)^(IF(OR($P$11="",ISNUMBER($P$11)=FALSE),IF(AN224="",YEAR(NOW())+5,AN224),IF(YEAR(NOW())+$P$11+10&lt;IF(AN224="",YEAR(NOW())+5,AN224),YEAR(NOW())+$P$11+10,IF(AN224="",YEAR(NOW())+5,AN224)))-YEAR(NOW())))))</f>
        <v>2387.5</v>
      </c>
      <c r="AV224" s="78">
        <v>100</v>
      </c>
    </row>
    <row r="225" spans="1:48" x14ac:dyDescent="0.15">
      <c r="A225" s="112">
        <v>206</v>
      </c>
      <c r="B225" s="112" t="s">
        <v>1660</v>
      </c>
      <c r="C225" s="113" t="s">
        <v>1361</v>
      </c>
      <c r="D225" s="112" t="s">
        <v>364</v>
      </c>
      <c r="E225" s="119">
        <v>446303</v>
      </c>
      <c r="F225" s="112" t="s">
        <v>966</v>
      </c>
      <c r="G225" s="112" t="s">
        <v>1661</v>
      </c>
      <c r="H225" s="112" t="s">
        <v>1661</v>
      </c>
      <c r="I225" s="116">
        <v>1</v>
      </c>
      <c r="J225" s="288">
        <v>36400</v>
      </c>
      <c r="K225" s="288">
        <v>5500</v>
      </c>
      <c r="L225" s="288"/>
      <c r="M225" s="288" t="s">
        <v>989</v>
      </c>
      <c r="N225" s="288" t="s">
        <v>989</v>
      </c>
      <c r="O225" s="288">
        <v>41900</v>
      </c>
      <c r="P225" s="288">
        <f t="shared" ca="1" si="9"/>
        <v>41900</v>
      </c>
      <c r="Q225" s="289">
        <v>43314</v>
      </c>
      <c r="R225" s="289">
        <v>2387.5</v>
      </c>
      <c r="S225" s="289">
        <v>45701.5</v>
      </c>
      <c r="T225" s="290">
        <f t="shared" ca="1" si="10"/>
        <v>45701.5</v>
      </c>
      <c r="U225" s="109"/>
      <c r="V225" s="109" t="s">
        <v>1366</v>
      </c>
      <c r="W225" s="109" t="s">
        <v>1369</v>
      </c>
      <c r="X225" s="108" t="s">
        <v>1367</v>
      </c>
      <c r="Y225" s="108" t="s">
        <v>1092</v>
      </c>
      <c r="Z225" s="287">
        <v>44620</v>
      </c>
      <c r="AA225" s="107">
        <f t="shared" ca="1" si="11"/>
        <v>49003</v>
      </c>
      <c r="AB225" s="108" t="s">
        <v>1670</v>
      </c>
      <c r="AC225" s="108" t="s">
        <v>1669</v>
      </c>
      <c r="AD225" s="108">
        <v>2012</v>
      </c>
      <c r="AE225" s="110">
        <v>1906</v>
      </c>
      <c r="AF225" s="110">
        <v>723.99</v>
      </c>
      <c r="AG225" s="108" t="s">
        <v>1666</v>
      </c>
      <c r="AH225" s="110"/>
      <c r="AI225" s="109" t="s">
        <v>991</v>
      </c>
      <c r="AJ225" s="109"/>
      <c r="AK225" s="80">
        <v>49003</v>
      </c>
      <c r="AL225" s="78">
        <v>2034</v>
      </c>
      <c r="AM225" s="78">
        <v>2035</v>
      </c>
      <c r="AN225" s="78">
        <v>2044</v>
      </c>
      <c r="AO225" s="251">
        <f ca="1">IF(J225=0,0,J225*AV225/100/IF(OR($P$7="",ISNUMBER($P$7)=FALSE),1,((1+$P$7/100)^(IF(OR($P$11="",ISNUMBER($P$11)=FALSE),AL225,IF(YEAR(NOW())+$P$11&lt;AL225,YEAR(NOW())+$P$11,AL225))-YEAR(NOW()))))*IF(OR($P$9="",ISNUMBER($P$9)=FALSE),1,((1+$P$9/100)^(IF(OR($P$11="",ISNUMBER($P$11)=FALSE),AL225,IF(YEAR(NOW())+$P$11&lt;AL225,YEAR(NOW())+$P$11,AL225))-YEAR(NOW())))))</f>
        <v>36400</v>
      </c>
      <c r="AP225" s="251">
        <f ca="1">IF(K225=0,0,K225*AV225/100/IF(OR($P$7="",ISNUMBER($P$7)=FALSE),1,((1+$P$7/100)^(IF(OR($P$11="",ISNUMBER($P$11)=FALSE),AM225,IF(YEAR(NOW())+$P$11+1&lt;AM225,YEAR(NOW())+$P$11+1,AM225))-YEAR(NOW()))))*IF(OR($P$9="",ISNUMBER($P$9)=FALSE),1,((1+$P$9/100)^(IF(OR($P$11="",ISNUMBER($P$11)=FALSE),AM225,IF(YEAR(NOW())+$P$11+1&lt;AM225,YEAR(NOW())+$P$11+1,AM225))-YEAR(NOW())))))</f>
        <v>5500</v>
      </c>
      <c r="AQ225" s="251"/>
      <c r="AR225" s="251">
        <f ca="1">IF(M225="$0 (pad)",0,IF(M225=0,0,M225*AV225/100/IF(OR($P$7="",ISNUMBER($P$7)=FALSE),1,((1+$P$7/100)^(IF(OR($P$11="",ISNUMBER($P$11)=FALSE),AN225,IF(YEAR(NOW())+$P$11+10&lt;AN225,YEAR(NOW())+$P$11+10,AN225))-YEAR(NOW()))))*IF(OR($P$9="",ISNUMBER($P$9)=FALSE),1,((1+$P$9/100)^(IF(OR($P$11="",ISNUMBER($P$11)=FALSE),AN225,IF(YEAR(NOW())+$P$11+10&lt;AN225,YEAR(NOW())+$P$11+10,AN225))-YEAR(NOW()))))))</f>
        <v>0</v>
      </c>
      <c r="AS225" s="251">
        <f ca="1">IF(N225="$0 (pad)",0,IF(N225=0,0,N225*AV225/100/IF(OR($P$7="",ISNUMBER($P$7)=FALSE),1,((1+$P$7/100)^(IF(OR($P$11="",ISNUMBER($P$11)=FALSE),AN225,IF(YEAR(NOW())+$P$11+10&lt;AN225,YEAR(NOW())+$P$11+10,AN225))-YEAR(NOW()))))*IF(OR($P$9="",ISNUMBER($P$9)=FALSE),1,((1+$P$9/100)^(IF(OR($P$11="",ISNUMBER($P$11)=FALSE),AN225,IF(YEAR(NOW())+$P$11+10&lt;AN225,YEAR(NOW())+$P$11+10,AN225))-YEAR(NOW()))))))</f>
        <v>0</v>
      </c>
      <c r="AT225" s="251">
        <f ca="1">IF(Q225=0,0,Q225*AV225/100/IF(OR($P$7="",ISNUMBER($P$7)=FALSE),1,((1+$P$7/100)^(IF(OR($P$11="",ISNUMBER($P$11)=FALSE),AL225,IF(YEAR(NOW())+$P$11&lt;AL225,YEAR(NOW())+$P$11,AL225))-YEAR(NOW()))))*IF(OR($P$9="",ISNUMBER($P$9)=FALSE),1,((1+$P$9/100)^(IF(OR($P$11="",ISNUMBER($P$11)=FALSE),AL225,IF(YEAR(NOW())+$P$11&lt;AL225,YEAR(NOW())+$P$11,AL225))-YEAR(NOW())))))</f>
        <v>43314</v>
      </c>
      <c r="AU225" s="251">
        <f ca="1">IF(R225=0,0,R225*AV225/100/IF(OR($P$7="",ISNUMBER($P$7)=FALSE),1,((1+$P$7/100)^(IF(OR($P$11="",ISNUMBER($P$11)=FALSE),IF(AN225="",YEAR(NOW())+5,AN225),IF(YEAR(NOW())+$P$11+10&lt;IF(AN225="",YEAR(NOW())+5,AN225),YEAR(NOW())+$P$11+10,IF(AN225="",YEAR(NOW())+5,AN225)))-YEAR(NOW()))))*IF(OR($P$9="",ISNUMBER($P$9)=FALSE),1,((1+$P$9/100)^(IF(OR($P$11="",ISNUMBER($P$11)=FALSE),IF(AN225="",YEAR(NOW())+5,AN225),IF(YEAR(NOW())+$P$11+10&lt;IF(AN225="",YEAR(NOW())+5,AN225),YEAR(NOW())+$P$11+10,IF(AN225="",YEAR(NOW())+5,AN225)))-YEAR(NOW())))))</f>
        <v>2387.5</v>
      </c>
      <c r="AV225" s="78">
        <v>100</v>
      </c>
    </row>
    <row r="226" spans="1:48" x14ac:dyDescent="0.15">
      <c r="A226" s="112">
        <v>207</v>
      </c>
      <c r="B226" s="112" t="s">
        <v>1660</v>
      </c>
      <c r="C226" s="113" t="s">
        <v>1361</v>
      </c>
      <c r="D226" s="112" t="s">
        <v>365</v>
      </c>
      <c r="E226" s="119">
        <v>446304</v>
      </c>
      <c r="F226" s="112" t="s">
        <v>966</v>
      </c>
      <c r="G226" s="112" t="s">
        <v>1661</v>
      </c>
      <c r="H226" s="112" t="s">
        <v>1661</v>
      </c>
      <c r="I226" s="116">
        <v>1</v>
      </c>
      <c r="J226" s="288">
        <v>39300</v>
      </c>
      <c r="K226" s="288">
        <v>5500</v>
      </c>
      <c r="L226" s="288"/>
      <c r="M226" s="288" t="s">
        <v>989</v>
      </c>
      <c r="N226" s="288" t="s">
        <v>989</v>
      </c>
      <c r="O226" s="288">
        <v>44800</v>
      </c>
      <c r="P226" s="288">
        <f t="shared" ca="1" si="9"/>
        <v>44800</v>
      </c>
      <c r="Q226" s="289">
        <v>43314</v>
      </c>
      <c r="R226" s="289">
        <v>2387.5</v>
      </c>
      <c r="S226" s="289">
        <v>45701.5</v>
      </c>
      <c r="T226" s="290">
        <f t="shared" ca="1" si="10"/>
        <v>45701.5</v>
      </c>
      <c r="U226" s="109"/>
      <c r="V226" s="109" t="s">
        <v>1366</v>
      </c>
      <c r="W226" s="109" t="s">
        <v>1369</v>
      </c>
      <c r="X226" s="108" t="s">
        <v>1367</v>
      </c>
      <c r="Y226" s="108" t="s">
        <v>1092</v>
      </c>
      <c r="Z226" s="287">
        <v>43131</v>
      </c>
      <c r="AA226" s="107">
        <f t="shared" ca="1" si="11"/>
        <v>47514</v>
      </c>
      <c r="AB226" s="108" t="s">
        <v>1670</v>
      </c>
      <c r="AC226" s="108" t="s">
        <v>1669</v>
      </c>
      <c r="AD226" s="108">
        <v>2012</v>
      </c>
      <c r="AE226" s="110">
        <v>1967</v>
      </c>
      <c r="AF226" s="110">
        <v>724.12</v>
      </c>
      <c r="AG226" s="108" t="s">
        <v>1666</v>
      </c>
      <c r="AH226" s="110"/>
      <c r="AI226" s="109" t="s">
        <v>991</v>
      </c>
      <c r="AJ226" s="109"/>
      <c r="AK226" s="80">
        <v>47514</v>
      </c>
      <c r="AL226" s="78">
        <v>2030</v>
      </c>
      <c r="AM226" s="78">
        <v>2031</v>
      </c>
      <c r="AN226" s="78">
        <v>2044</v>
      </c>
      <c r="AO226" s="251">
        <f ca="1">IF(J226=0,0,J226*AV226/100/IF(OR($P$7="",ISNUMBER($P$7)=FALSE),1,((1+$P$7/100)^(IF(OR($P$11="",ISNUMBER($P$11)=FALSE),AL226,IF(YEAR(NOW())+$P$11&lt;AL226,YEAR(NOW())+$P$11,AL226))-YEAR(NOW()))))*IF(OR($P$9="",ISNUMBER($P$9)=FALSE),1,((1+$P$9/100)^(IF(OR($P$11="",ISNUMBER($P$11)=FALSE),AL226,IF(YEAR(NOW())+$P$11&lt;AL226,YEAR(NOW())+$P$11,AL226))-YEAR(NOW())))))</f>
        <v>39300</v>
      </c>
      <c r="AP226" s="251">
        <f ca="1">IF(K226=0,0,K226*AV226/100/IF(OR($P$7="",ISNUMBER($P$7)=FALSE),1,((1+$P$7/100)^(IF(OR($P$11="",ISNUMBER($P$11)=FALSE),AM226,IF(YEAR(NOW())+$P$11+1&lt;AM226,YEAR(NOW())+$P$11+1,AM226))-YEAR(NOW()))))*IF(OR($P$9="",ISNUMBER($P$9)=FALSE),1,((1+$P$9/100)^(IF(OR($P$11="",ISNUMBER($P$11)=FALSE),AM226,IF(YEAR(NOW())+$P$11+1&lt;AM226,YEAR(NOW())+$P$11+1,AM226))-YEAR(NOW())))))</f>
        <v>5500</v>
      </c>
      <c r="AQ226" s="251"/>
      <c r="AR226" s="251">
        <f ca="1">IF(M226="$0 (pad)",0,IF(M226=0,0,M226*AV226/100/IF(OR($P$7="",ISNUMBER($P$7)=FALSE),1,((1+$P$7/100)^(IF(OR($P$11="",ISNUMBER($P$11)=FALSE),AN226,IF(YEAR(NOW())+$P$11+10&lt;AN226,YEAR(NOW())+$P$11+10,AN226))-YEAR(NOW()))))*IF(OR($P$9="",ISNUMBER($P$9)=FALSE),1,((1+$P$9/100)^(IF(OR($P$11="",ISNUMBER($P$11)=FALSE),AN226,IF(YEAR(NOW())+$P$11+10&lt;AN226,YEAR(NOW())+$P$11+10,AN226))-YEAR(NOW()))))))</f>
        <v>0</v>
      </c>
      <c r="AS226" s="251">
        <f ca="1">IF(N226="$0 (pad)",0,IF(N226=0,0,N226*AV226/100/IF(OR($P$7="",ISNUMBER($P$7)=FALSE),1,((1+$P$7/100)^(IF(OR($P$11="",ISNUMBER($P$11)=FALSE),AN226,IF(YEAR(NOW())+$P$11+10&lt;AN226,YEAR(NOW())+$P$11+10,AN226))-YEAR(NOW()))))*IF(OR($P$9="",ISNUMBER($P$9)=FALSE),1,((1+$P$9/100)^(IF(OR($P$11="",ISNUMBER($P$11)=FALSE),AN226,IF(YEAR(NOW())+$P$11+10&lt;AN226,YEAR(NOW())+$P$11+10,AN226))-YEAR(NOW()))))))</f>
        <v>0</v>
      </c>
      <c r="AT226" s="251">
        <f ca="1">IF(Q226=0,0,Q226*AV226/100/IF(OR($P$7="",ISNUMBER($P$7)=FALSE),1,((1+$P$7/100)^(IF(OR($P$11="",ISNUMBER($P$11)=FALSE),AL226,IF(YEAR(NOW())+$P$11&lt;AL226,YEAR(NOW())+$P$11,AL226))-YEAR(NOW()))))*IF(OR($P$9="",ISNUMBER($P$9)=FALSE),1,((1+$P$9/100)^(IF(OR($P$11="",ISNUMBER($P$11)=FALSE),AL226,IF(YEAR(NOW())+$P$11&lt;AL226,YEAR(NOW())+$P$11,AL226))-YEAR(NOW())))))</f>
        <v>43314</v>
      </c>
      <c r="AU226" s="251">
        <f ca="1">IF(R226=0,0,R226*AV226/100/IF(OR($P$7="",ISNUMBER($P$7)=FALSE),1,((1+$P$7/100)^(IF(OR($P$11="",ISNUMBER($P$11)=FALSE),IF(AN226="",YEAR(NOW())+5,AN226),IF(YEAR(NOW())+$P$11+10&lt;IF(AN226="",YEAR(NOW())+5,AN226),YEAR(NOW())+$P$11+10,IF(AN226="",YEAR(NOW())+5,AN226)))-YEAR(NOW()))))*IF(OR($P$9="",ISNUMBER($P$9)=FALSE),1,((1+$P$9/100)^(IF(OR($P$11="",ISNUMBER($P$11)=FALSE),IF(AN226="",YEAR(NOW())+5,AN226),IF(YEAR(NOW())+$P$11+10&lt;IF(AN226="",YEAR(NOW())+5,AN226),YEAR(NOW())+$P$11+10,IF(AN226="",YEAR(NOW())+5,AN226)))-YEAR(NOW())))))</f>
        <v>2387.5</v>
      </c>
      <c r="AV226" s="78">
        <v>100</v>
      </c>
    </row>
    <row r="227" spans="1:48" x14ac:dyDescent="0.15">
      <c r="A227" s="112">
        <v>208</v>
      </c>
      <c r="B227" s="112" t="s">
        <v>1660</v>
      </c>
      <c r="C227" s="113" t="s">
        <v>1361</v>
      </c>
      <c r="D227" s="112" t="s">
        <v>366</v>
      </c>
      <c r="E227" s="119">
        <v>446305</v>
      </c>
      <c r="F227" s="112" t="s">
        <v>966</v>
      </c>
      <c r="G227" s="112" t="s">
        <v>1661</v>
      </c>
      <c r="H227" s="112" t="s">
        <v>1661</v>
      </c>
      <c r="I227" s="116">
        <v>1</v>
      </c>
      <c r="J227" s="288">
        <v>39300</v>
      </c>
      <c r="K227" s="288">
        <v>5500</v>
      </c>
      <c r="L227" s="288"/>
      <c r="M227" s="288" t="s">
        <v>989</v>
      </c>
      <c r="N227" s="288" t="s">
        <v>989</v>
      </c>
      <c r="O227" s="288">
        <v>44800</v>
      </c>
      <c r="P227" s="288">
        <f t="shared" ca="1" si="9"/>
        <v>44800</v>
      </c>
      <c r="Q227" s="289">
        <v>43314</v>
      </c>
      <c r="R227" s="289">
        <v>2387.5</v>
      </c>
      <c r="S227" s="289">
        <v>45701.5</v>
      </c>
      <c r="T227" s="290">
        <f t="shared" ca="1" si="10"/>
        <v>45701.5</v>
      </c>
      <c r="U227" s="109"/>
      <c r="V227" s="109" t="s">
        <v>1366</v>
      </c>
      <c r="W227" s="109" t="s">
        <v>1369</v>
      </c>
      <c r="X227" s="108" t="s">
        <v>1367</v>
      </c>
      <c r="Y227" s="108" t="s">
        <v>1092</v>
      </c>
      <c r="Z227" s="287">
        <v>44012</v>
      </c>
      <c r="AA227" s="107">
        <f t="shared" ca="1" si="11"/>
        <v>48395</v>
      </c>
      <c r="AB227" s="108" t="s">
        <v>1670</v>
      </c>
      <c r="AC227" s="108" t="s">
        <v>1669</v>
      </c>
      <c r="AD227" s="108">
        <v>2013</v>
      </c>
      <c r="AE227" s="110">
        <v>2047</v>
      </c>
      <c r="AF227" s="110">
        <v>723.17</v>
      </c>
      <c r="AG227" s="108" t="s">
        <v>1666</v>
      </c>
      <c r="AH227" s="110"/>
      <c r="AI227" s="109" t="s">
        <v>991</v>
      </c>
      <c r="AJ227" s="109"/>
      <c r="AK227" s="80">
        <v>48395</v>
      </c>
      <c r="AL227" s="78">
        <v>2032</v>
      </c>
      <c r="AM227" s="78">
        <v>2033</v>
      </c>
      <c r="AN227" s="78">
        <v>2044</v>
      </c>
      <c r="AO227" s="251">
        <f ca="1">IF(J227=0,0,J227*AV227/100/IF(OR($P$7="",ISNUMBER($P$7)=FALSE),1,((1+$P$7/100)^(IF(OR($P$11="",ISNUMBER($P$11)=FALSE),AL227,IF(YEAR(NOW())+$P$11&lt;AL227,YEAR(NOW())+$P$11,AL227))-YEAR(NOW()))))*IF(OR($P$9="",ISNUMBER($P$9)=FALSE),1,((1+$P$9/100)^(IF(OR($P$11="",ISNUMBER($P$11)=FALSE),AL227,IF(YEAR(NOW())+$P$11&lt;AL227,YEAR(NOW())+$P$11,AL227))-YEAR(NOW())))))</f>
        <v>39300</v>
      </c>
      <c r="AP227" s="251">
        <f ca="1">IF(K227=0,0,K227*AV227/100/IF(OR($P$7="",ISNUMBER($P$7)=FALSE),1,((1+$P$7/100)^(IF(OR($P$11="",ISNUMBER($P$11)=FALSE),AM227,IF(YEAR(NOW())+$P$11+1&lt;AM227,YEAR(NOW())+$P$11+1,AM227))-YEAR(NOW()))))*IF(OR($P$9="",ISNUMBER($P$9)=FALSE),1,((1+$P$9/100)^(IF(OR($P$11="",ISNUMBER($P$11)=FALSE),AM227,IF(YEAR(NOW())+$P$11+1&lt;AM227,YEAR(NOW())+$P$11+1,AM227))-YEAR(NOW())))))</f>
        <v>5500</v>
      </c>
      <c r="AQ227" s="251"/>
      <c r="AR227" s="251">
        <f ca="1">IF(M227="$0 (pad)",0,IF(M227=0,0,M227*AV227/100/IF(OR($P$7="",ISNUMBER($P$7)=FALSE),1,((1+$P$7/100)^(IF(OR($P$11="",ISNUMBER($P$11)=FALSE),AN227,IF(YEAR(NOW())+$P$11+10&lt;AN227,YEAR(NOW())+$P$11+10,AN227))-YEAR(NOW()))))*IF(OR($P$9="",ISNUMBER($P$9)=FALSE),1,((1+$P$9/100)^(IF(OR($P$11="",ISNUMBER($P$11)=FALSE),AN227,IF(YEAR(NOW())+$P$11+10&lt;AN227,YEAR(NOW())+$P$11+10,AN227))-YEAR(NOW()))))))</f>
        <v>0</v>
      </c>
      <c r="AS227" s="251">
        <f ca="1">IF(N227="$0 (pad)",0,IF(N227=0,0,N227*AV227/100/IF(OR($P$7="",ISNUMBER($P$7)=FALSE),1,((1+$P$7/100)^(IF(OR($P$11="",ISNUMBER($P$11)=FALSE),AN227,IF(YEAR(NOW())+$P$11+10&lt;AN227,YEAR(NOW())+$P$11+10,AN227))-YEAR(NOW()))))*IF(OR($P$9="",ISNUMBER($P$9)=FALSE),1,((1+$P$9/100)^(IF(OR($P$11="",ISNUMBER($P$11)=FALSE),AN227,IF(YEAR(NOW())+$P$11+10&lt;AN227,YEAR(NOW())+$P$11+10,AN227))-YEAR(NOW()))))))</f>
        <v>0</v>
      </c>
      <c r="AT227" s="251">
        <f ca="1">IF(Q227=0,0,Q227*AV227/100/IF(OR($P$7="",ISNUMBER($P$7)=FALSE),1,((1+$P$7/100)^(IF(OR($P$11="",ISNUMBER($P$11)=FALSE),AL227,IF(YEAR(NOW())+$P$11&lt;AL227,YEAR(NOW())+$P$11,AL227))-YEAR(NOW()))))*IF(OR($P$9="",ISNUMBER($P$9)=FALSE),1,((1+$P$9/100)^(IF(OR($P$11="",ISNUMBER($P$11)=FALSE),AL227,IF(YEAR(NOW())+$P$11&lt;AL227,YEAR(NOW())+$P$11,AL227))-YEAR(NOW())))))</f>
        <v>43314</v>
      </c>
      <c r="AU227" s="251">
        <f ca="1">IF(R227=0,0,R227*AV227/100/IF(OR($P$7="",ISNUMBER($P$7)=FALSE),1,((1+$P$7/100)^(IF(OR($P$11="",ISNUMBER($P$11)=FALSE),IF(AN227="",YEAR(NOW())+5,AN227),IF(YEAR(NOW())+$P$11+10&lt;IF(AN227="",YEAR(NOW())+5,AN227),YEAR(NOW())+$P$11+10,IF(AN227="",YEAR(NOW())+5,AN227)))-YEAR(NOW()))))*IF(OR($P$9="",ISNUMBER($P$9)=FALSE),1,((1+$P$9/100)^(IF(OR($P$11="",ISNUMBER($P$11)=FALSE),IF(AN227="",YEAR(NOW())+5,AN227),IF(YEAR(NOW())+$P$11+10&lt;IF(AN227="",YEAR(NOW())+5,AN227),YEAR(NOW())+$P$11+10,IF(AN227="",YEAR(NOW())+5,AN227)))-YEAR(NOW())))))</f>
        <v>2387.5</v>
      </c>
      <c r="AV227" s="78">
        <v>100</v>
      </c>
    </row>
    <row r="228" spans="1:48" x14ac:dyDescent="0.15">
      <c r="A228" s="112">
        <v>209</v>
      </c>
      <c r="B228" s="112" t="s">
        <v>1660</v>
      </c>
      <c r="C228" s="113" t="s">
        <v>1361</v>
      </c>
      <c r="D228" s="112" t="s">
        <v>367</v>
      </c>
      <c r="E228" s="119">
        <v>363482</v>
      </c>
      <c r="F228" s="112" t="s">
        <v>966</v>
      </c>
      <c r="G228" s="112" t="s">
        <v>1661</v>
      </c>
      <c r="H228" s="112" t="s">
        <v>1661</v>
      </c>
      <c r="I228" s="116">
        <v>1</v>
      </c>
      <c r="J228" s="288">
        <v>169900</v>
      </c>
      <c r="K228" s="288">
        <v>20500</v>
      </c>
      <c r="L228" s="288"/>
      <c r="M228" s="288">
        <v>0</v>
      </c>
      <c r="N228" s="288">
        <v>30800</v>
      </c>
      <c r="O228" s="288">
        <v>221200</v>
      </c>
      <c r="P228" s="288">
        <f t="shared" ca="1" si="9"/>
        <v>221200</v>
      </c>
      <c r="Q228" s="289">
        <v>200751</v>
      </c>
      <c r="R228" s="289">
        <v>23875</v>
      </c>
      <c r="S228" s="289">
        <v>224626</v>
      </c>
      <c r="T228" s="290">
        <f t="shared" ca="1" si="10"/>
        <v>224626</v>
      </c>
      <c r="U228" s="109"/>
      <c r="V228" s="109" t="s">
        <v>1366</v>
      </c>
      <c r="W228" s="109" t="s">
        <v>1369</v>
      </c>
      <c r="X228" s="108" t="s">
        <v>1367</v>
      </c>
      <c r="Y228" s="108" t="s">
        <v>1094</v>
      </c>
      <c r="Z228" s="287">
        <v>42735</v>
      </c>
      <c r="AA228" s="107">
        <f t="shared" ca="1" si="11"/>
        <v>47118</v>
      </c>
      <c r="AB228" s="108" t="s">
        <v>1670</v>
      </c>
      <c r="AC228" s="108" t="s">
        <v>1669</v>
      </c>
      <c r="AD228" s="108">
        <v>2006</v>
      </c>
      <c r="AE228" s="110">
        <v>740</v>
      </c>
      <c r="AF228" s="110">
        <v>740</v>
      </c>
      <c r="AG228" s="108" t="s">
        <v>1666</v>
      </c>
      <c r="AH228" s="110"/>
      <c r="AI228" s="109" t="s">
        <v>991</v>
      </c>
      <c r="AJ228" s="109"/>
      <c r="AK228" s="80">
        <v>47118</v>
      </c>
      <c r="AL228" s="78">
        <v>2028</v>
      </c>
      <c r="AM228" s="78">
        <v>2029</v>
      </c>
      <c r="AN228" s="78">
        <v>2038</v>
      </c>
      <c r="AO228" s="251">
        <f ca="1">IF(J228=0,0,J228*AV228/100/IF(OR($P$7="",ISNUMBER($P$7)=FALSE),1,((1+$P$7/100)^(IF(OR($P$11="",ISNUMBER($P$11)=FALSE),AL228,IF(YEAR(NOW())+$P$11&lt;AL228,YEAR(NOW())+$P$11,AL228))-YEAR(NOW()))))*IF(OR($P$9="",ISNUMBER($P$9)=FALSE),1,((1+$P$9/100)^(IF(OR($P$11="",ISNUMBER($P$11)=FALSE),AL228,IF(YEAR(NOW())+$P$11&lt;AL228,YEAR(NOW())+$P$11,AL228))-YEAR(NOW())))))</f>
        <v>169900</v>
      </c>
      <c r="AP228" s="251">
        <f ca="1">IF(K228=0,0,K228*AV228/100/IF(OR($P$7="",ISNUMBER($P$7)=FALSE),1,((1+$P$7/100)^(IF(OR($P$11="",ISNUMBER($P$11)=FALSE),AM228,IF(YEAR(NOW())+$P$11+1&lt;AM228,YEAR(NOW())+$P$11+1,AM228))-YEAR(NOW()))))*IF(OR($P$9="",ISNUMBER($P$9)=FALSE),1,((1+$P$9/100)^(IF(OR($P$11="",ISNUMBER($P$11)=FALSE),AM228,IF(YEAR(NOW())+$P$11+1&lt;AM228,YEAR(NOW())+$P$11+1,AM228))-YEAR(NOW())))))</f>
        <v>20500</v>
      </c>
      <c r="AQ228" s="251"/>
      <c r="AR228" s="251">
        <f ca="1">IF(M228="$0 (pad)",0,IF(M228=0,0,M228*AV228/100/IF(OR($P$7="",ISNUMBER($P$7)=FALSE),1,((1+$P$7/100)^(IF(OR($P$11="",ISNUMBER($P$11)=FALSE),AN228,IF(YEAR(NOW())+$P$11+10&lt;AN228,YEAR(NOW())+$P$11+10,AN228))-YEAR(NOW()))))*IF(OR($P$9="",ISNUMBER($P$9)=FALSE),1,((1+$P$9/100)^(IF(OR($P$11="",ISNUMBER($P$11)=FALSE),AN228,IF(YEAR(NOW())+$P$11+10&lt;AN228,YEAR(NOW())+$P$11+10,AN228))-YEAR(NOW()))))))</f>
        <v>0</v>
      </c>
      <c r="AS228" s="251">
        <f ca="1">IF(N228="$0 (pad)",0,IF(N228=0,0,N228*AV228/100/IF(OR($P$7="",ISNUMBER($P$7)=FALSE),1,((1+$P$7/100)^(IF(OR($P$11="",ISNUMBER($P$11)=FALSE),AN228,IF(YEAR(NOW())+$P$11+10&lt;AN228,YEAR(NOW())+$P$11+10,AN228))-YEAR(NOW()))))*IF(OR($P$9="",ISNUMBER($P$9)=FALSE),1,((1+$P$9/100)^(IF(OR($P$11="",ISNUMBER($P$11)=FALSE),AN228,IF(YEAR(NOW())+$P$11+10&lt;AN228,YEAR(NOW())+$P$11+10,AN228))-YEAR(NOW()))))))</f>
        <v>30800</v>
      </c>
      <c r="AT228" s="251">
        <f ca="1">IF(Q228=0,0,Q228*AV228/100/IF(OR($P$7="",ISNUMBER($P$7)=FALSE),1,((1+$P$7/100)^(IF(OR($P$11="",ISNUMBER($P$11)=FALSE),AL228,IF(YEAR(NOW())+$P$11&lt;AL228,YEAR(NOW())+$P$11,AL228))-YEAR(NOW()))))*IF(OR($P$9="",ISNUMBER($P$9)=FALSE),1,((1+$P$9/100)^(IF(OR($P$11="",ISNUMBER($P$11)=FALSE),AL228,IF(YEAR(NOW())+$P$11&lt;AL228,YEAR(NOW())+$P$11,AL228))-YEAR(NOW())))))</f>
        <v>200751</v>
      </c>
      <c r="AU228" s="251">
        <f ca="1">IF(R228=0,0,R228*AV228/100/IF(OR($P$7="",ISNUMBER($P$7)=FALSE),1,((1+$P$7/100)^(IF(OR($P$11="",ISNUMBER($P$11)=FALSE),IF(AN228="",YEAR(NOW())+5,AN228),IF(YEAR(NOW())+$P$11+10&lt;IF(AN228="",YEAR(NOW())+5,AN228),YEAR(NOW())+$P$11+10,IF(AN228="",YEAR(NOW())+5,AN228)))-YEAR(NOW()))))*IF(OR($P$9="",ISNUMBER($P$9)=FALSE),1,((1+$P$9/100)^(IF(OR($P$11="",ISNUMBER($P$11)=FALSE),IF(AN228="",YEAR(NOW())+5,AN228),IF(YEAR(NOW())+$P$11+10&lt;IF(AN228="",YEAR(NOW())+5,AN228),YEAR(NOW())+$P$11+10,IF(AN228="",YEAR(NOW())+5,AN228)))-YEAR(NOW())))))</f>
        <v>23875</v>
      </c>
      <c r="AV228" s="78">
        <v>100</v>
      </c>
    </row>
    <row r="229" spans="1:48" x14ac:dyDescent="0.15">
      <c r="A229" s="112">
        <v>210</v>
      </c>
      <c r="B229" s="112" t="s">
        <v>1660</v>
      </c>
      <c r="C229" s="113" t="s">
        <v>1361</v>
      </c>
      <c r="D229" s="112" t="s">
        <v>368</v>
      </c>
      <c r="E229" s="119">
        <v>439666</v>
      </c>
      <c r="F229" s="112" t="s">
        <v>966</v>
      </c>
      <c r="G229" s="112" t="s">
        <v>1661</v>
      </c>
      <c r="H229" s="112" t="s">
        <v>1661</v>
      </c>
      <c r="I229" s="116">
        <v>1</v>
      </c>
      <c r="J229" s="288">
        <v>36400</v>
      </c>
      <c r="K229" s="288">
        <v>20500</v>
      </c>
      <c r="L229" s="288"/>
      <c r="M229" s="288">
        <v>0</v>
      </c>
      <c r="N229" s="288">
        <v>38200</v>
      </c>
      <c r="O229" s="288">
        <v>95100</v>
      </c>
      <c r="P229" s="288">
        <f t="shared" ca="1" si="9"/>
        <v>95100</v>
      </c>
      <c r="Q229" s="289">
        <v>43314</v>
      </c>
      <c r="R229" s="289">
        <v>23875</v>
      </c>
      <c r="S229" s="289">
        <v>67189</v>
      </c>
      <c r="T229" s="290">
        <f t="shared" ca="1" si="10"/>
        <v>67189</v>
      </c>
      <c r="U229" s="109"/>
      <c r="V229" s="109" t="s">
        <v>1366</v>
      </c>
      <c r="W229" s="109" t="s">
        <v>1369</v>
      </c>
      <c r="X229" s="108" t="s">
        <v>1367</v>
      </c>
      <c r="Y229" s="108" t="s">
        <v>1095</v>
      </c>
      <c r="Z229" s="287">
        <v>44012</v>
      </c>
      <c r="AA229" s="107">
        <f t="shared" ca="1" si="11"/>
        <v>48395</v>
      </c>
      <c r="AB229" s="108" t="s">
        <v>1670</v>
      </c>
      <c r="AC229" s="108" t="s">
        <v>1669</v>
      </c>
      <c r="AD229" s="108">
        <v>2012</v>
      </c>
      <c r="AE229" s="110">
        <v>1521</v>
      </c>
      <c r="AF229" s="110">
        <v>716.06</v>
      </c>
      <c r="AG229" s="108" t="s">
        <v>1666</v>
      </c>
      <c r="AH229" s="110"/>
      <c r="AI229" s="109" t="s">
        <v>991</v>
      </c>
      <c r="AJ229" s="109"/>
      <c r="AK229" s="80">
        <v>48395</v>
      </c>
      <c r="AL229" s="78">
        <v>2032</v>
      </c>
      <c r="AM229" s="78">
        <v>2033</v>
      </c>
      <c r="AN229" s="78">
        <v>2042</v>
      </c>
      <c r="AO229" s="251">
        <f ca="1">IF(J229=0,0,J229*AV229/100/IF(OR($P$7="",ISNUMBER($P$7)=FALSE),1,((1+$P$7/100)^(IF(OR($P$11="",ISNUMBER($P$11)=FALSE),AL229,IF(YEAR(NOW())+$P$11&lt;AL229,YEAR(NOW())+$P$11,AL229))-YEAR(NOW()))))*IF(OR($P$9="",ISNUMBER($P$9)=FALSE),1,((1+$P$9/100)^(IF(OR($P$11="",ISNUMBER($P$11)=FALSE),AL229,IF(YEAR(NOW())+$P$11&lt;AL229,YEAR(NOW())+$P$11,AL229))-YEAR(NOW())))))</f>
        <v>36400</v>
      </c>
      <c r="AP229" s="251">
        <f ca="1">IF(K229=0,0,K229*AV229/100/IF(OR($P$7="",ISNUMBER($P$7)=FALSE),1,((1+$P$7/100)^(IF(OR($P$11="",ISNUMBER($P$11)=FALSE),AM229,IF(YEAR(NOW())+$P$11+1&lt;AM229,YEAR(NOW())+$P$11+1,AM229))-YEAR(NOW()))))*IF(OR($P$9="",ISNUMBER($P$9)=FALSE),1,((1+$P$9/100)^(IF(OR($P$11="",ISNUMBER($P$11)=FALSE),AM229,IF(YEAR(NOW())+$P$11+1&lt;AM229,YEAR(NOW())+$P$11+1,AM229))-YEAR(NOW())))))</f>
        <v>20500</v>
      </c>
      <c r="AQ229" s="251"/>
      <c r="AR229" s="251">
        <f ca="1">IF(M229="$0 (pad)",0,IF(M229=0,0,M229*AV229/100/IF(OR($P$7="",ISNUMBER($P$7)=FALSE),1,((1+$P$7/100)^(IF(OR($P$11="",ISNUMBER($P$11)=FALSE),AN229,IF(YEAR(NOW())+$P$11+10&lt;AN229,YEAR(NOW())+$P$11+10,AN229))-YEAR(NOW()))))*IF(OR($P$9="",ISNUMBER($P$9)=FALSE),1,((1+$P$9/100)^(IF(OR($P$11="",ISNUMBER($P$11)=FALSE),AN229,IF(YEAR(NOW())+$P$11+10&lt;AN229,YEAR(NOW())+$P$11+10,AN229))-YEAR(NOW()))))))</f>
        <v>0</v>
      </c>
      <c r="AS229" s="251">
        <f ca="1">IF(N229="$0 (pad)",0,IF(N229=0,0,N229*AV229/100/IF(OR($P$7="",ISNUMBER($P$7)=FALSE),1,((1+$P$7/100)^(IF(OR($P$11="",ISNUMBER($P$11)=FALSE),AN229,IF(YEAR(NOW())+$P$11+10&lt;AN229,YEAR(NOW())+$P$11+10,AN229))-YEAR(NOW()))))*IF(OR($P$9="",ISNUMBER($P$9)=FALSE),1,((1+$P$9/100)^(IF(OR($P$11="",ISNUMBER($P$11)=FALSE),AN229,IF(YEAR(NOW())+$P$11+10&lt;AN229,YEAR(NOW())+$P$11+10,AN229))-YEAR(NOW()))))))</f>
        <v>38200</v>
      </c>
      <c r="AT229" s="251">
        <f ca="1">IF(Q229=0,0,Q229*AV229/100/IF(OR($P$7="",ISNUMBER($P$7)=FALSE),1,((1+$P$7/100)^(IF(OR($P$11="",ISNUMBER($P$11)=FALSE),AL229,IF(YEAR(NOW())+$P$11&lt;AL229,YEAR(NOW())+$P$11,AL229))-YEAR(NOW()))))*IF(OR($P$9="",ISNUMBER($P$9)=FALSE),1,((1+$P$9/100)^(IF(OR($P$11="",ISNUMBER($P$11)=FALSE),AL229,IF(YEAR(NOW())+$P$11&lt;AL229,YEAR(NOW())+$P$11,AL229))-YEAR(NOW())))))</f>
        <v>43314</v>
      </c>
      <c r="AU229" s="251">
        <f ca="1">IF(R229=0,0,R229*AV229/100/IF(OR($P$7="",ISNUMBER($P$7)=FALSE),1,((1+$P$7/100)^(IF(OR($P$11="",ISNUMBER($P$11)=FALSE),IF(AN229="",YEAR(NOW())+5,AN229),IF(YEAR(NOW())+$P$11+10&lt;IF(AN229="",YEAR(NOW())+5,AN229),YEAR(NOW())+$P$11+10,IF(AN229="",YEAR(NOW())+5,AN229)))-YEAR(NOW()))))*IF(OR($P$9="",ISNUMBER($P$9)=FALSE),1,((1+$P$9/100)^(IF(OR($P$11="",ISNUMBER($P$11)=FALSE),IF(AN229="",YEAR(NOW())+5,AN229),IF(YEAR(NOW())+$P$11+10&lt;IF(AN229="",YEAR(NOW())+5,AN229),YEAR(NOW())+$P$11+10,IF(AN229="",YEAR(NOW())+5,AN229)))-YEAR(NOW())))))</f>
        <v>23875</v>
      </c>
      <c r="AV229" s="78">
        <v>100</v>
      </c>
    </row>
    <row r="230" spans="1:48" x14ac:dyDescent="0.15">
      <c r="A230" s="112">
        <v>211</v>
      </c>
      <c r="B230" s="112" t="s">
        <v>1660</v>
      </c>
      <c r="C230" s="113" t="s">
        <v>1361</v>
      </c>
      <c r="D230" s="112" t="s">
        <v>369</v>
      </c>
      <c r="E230" s="119">
        <v>439836</v>
      </c>
      <c r="F230" s="112" t="s">
        <v>966</v>
      </c>
      <c r="G230" s="112" t="s">
        <v>1661</v>
      </c>
      <c r="H230" s="112" t="s">
        <v>1661</v>
      </c>
      <c r="I230" s="116">
        <v>1</v>
      </c>
      <c r="J230" s="288">
        <v>39300</v>
      </c>
      <c r="K230" s="288">
        <v>5500</v>
      </c>
      <c r="L230" s="288"/>
      <c r="M230" s="288" t="s">
        <v>989</v>
      </c>
      <c r="N230" s="288" t="s">
        <v>989</v>
      </c>
      <c r="O230" s="288">
        <v>44800</v>
      </c>
      <c r="P230" s="288">
        <f t="shared" ca="1" si="9"/>
        <v>44800</v>
      </c>
      <c r="Q230" s="289">
        <v>43314</v>
      </c>
      <c r="R230" s="289">
        <v>2387.5</v>
      </c>
      <c r="S230" s="289">
        <v>45701.5</v>
      </c>
      <c r="T230" s="290">
        <f t="shared" ca="1" si="10"/>
        <v>45701.5</v>
      </c>
      <c r="U230" s="109"/>
      <c r="V230" s="109" t="s">
        <v>1366</v>
      </c>
      <c r="W230" s="109" t="s">
        <v>1369</v>
      </c>
      <c r="X230" s="108" t="s">
        <v>1367</v>
      </c>
      <c r="Y230" s="108" t="s">
        <v>1095</v>
      </c>
      <c r="Z230" s="287">
        <v>43677</v>
      </c>
      <c r="AA230" s="107">
        <f t="shared" ca="1" si="11"/>
        <v>48060</v>
      </c>
      <c r="AB230" s="108" t="s">
        <v>1670</v>
      </c>
      <c r="AC230" s="108" t="s">
        <v>1669</v>
      </c>
      <c r="AD230" s="108">
        <v>2012</v>
      </c>
      <c r="AE230" s="110">
        <v>1584</v>
      </c>
      <c r="AF230" s="110">
        <v>711.48</v>
      </c>
      <c r="AG230" s="108" t="s">
        <v>1666</v>
      </c>
      <c r="AH230" s="110"/>
      <c r="AI230" s="109" t="s">
        <v>991</v>
      </c>
      <c r="AJ230" s="109"/>
      <c r="AK230" s="80">
        <v>48060</v>
      </c>
      <c r="AL230" s="78">
        <v>2031</v>
      </c>
      <c r="AM230" s="78">
        <v>2032</v>
      </c>
      <c r="AN230" s="78">
        <v>2042</v>
      </c>
      <c r="AO230" s="251">
        <f ca="1">IF(J230=0,0,J230*AV230/100/IF(OR($P$7="",ISNUMBER($P$7)=FALSE),1,((1+$P$7/100)^(IF(OR($P$11="",ISNUMBER($P$11)=FALSE),AL230,IF(YEAR(NOW())+$P$11&lt;AL230,YEAR(NOW())+$P$11,AL230))-YEAR(NOW()))))*IF(OR($P$9="",ISNUMBER($P$9)=FALSE),1,((1+$P$9/100)^(IF(OR($P$11="",ISNUMBER($P$11)=FALSE),AL230,IF(YEAR(NOW())+$P$11&lt;AL230,YEAR(NOW())+$P$11,AL230))-YEAR(NOW())))))</f>
        <v>39300</v>
      </c>
      <c r="AP230" s="251">
        <f ca="1">IF(K230=0,0,K230*AV230/100/IF(OR($P$7="",ISNUMBER($P$7)=FALSE),1,((1+$P$7/100)^(IF(OR($P$11="",ISNUMBER($P$11)=FALSE),AM230,IF(YEAR(NOW())+$P$11+1&lt;AM230,YEAR(NOW())+$P$11+1,AM230))-YEAR(NOW()))))*IF(OR($P$9="",ISNUMBER($P$9)=FALSE),1,((1+$P$9/100)^(IF(OR($P$11="",ISNUMBER($P$11)=FALSE),AM230,IF(YEAR(NOW())+$P$11+1&lt;AM230,YEAR(NOW())+$P$11+1,AM230))-YEAR(NOW())))))</f>
        <v>5500</v>
      </c>
      <c r="AQ230" s="251"/>
      <c r="AR230" s="251">
        <f ca="1">IF(M230="$0 (pad)",0,IF(M230=0,0,M230*AV230/100/IF(OR($P$7="",ISNUMBER($P$7)=FALSE),1,((1+$P$7/100)^(IF(OR($P$11="",ISNUMBER($P$11)=FALSE),AN230,IF(YEAR(NOW())+$P$11+10&lt;AN230,YEAR(NOW())+$P$11+10,AN230))-YEAR(NOW()))))*IF(OR($P$9="",ISNUMBER($P$9)=FALSE),1,((1+$P$9/100)^(IF(OR($P$11="",ISNUMBER($P$11)=FALSE),AN230,IF(YEAR(NOW())+$P$11+10&lt;AN230,YEAR(NOW())+$P$11+10,AN230))-YEAR(NOW()))))))</f>
        <v>0</v>
      </c>
      <c r="AS230" s="251">
        <f ca="1">IF(N230="$0 (pad)",0,IF(N230=0,0,N230*AV230/100/IF(OR($P$7="",ISNUMBER($P$7)=FALSE),1,((1+$P$7/100)^(IF(OR($P$11="",ISNUMBER($P$11)=FALSE),AN230,IF(YEAR(NOW())+$P$11+10&lt;AN230,YEAR(NOW())+$P$11+10,AN230))-YEAR(NOW()))))*IF(OR($P$9="",ISNUMBER($P$9)=FALSE),1,((1+$P$9/100)^(IF(OR($P$11="",ISNUMBER($P$11)=FALSE),AN230,IF(YEAR(NOW())+$P$11+10&lt;AN230,YEAR(NOW())+$P$11+10,AN230))-YEAR(NOW()))))))</f>
        <v>0</v>
      </c>
      <c r="AT230" s="251">
        <f ca="1">IF(Q230=0,0,Q230*AV230/100/IF(OR($P$7="",ISNUMBER($P$7)=FALSE),1,((1+$P$7/100)^(IF(OR($P$11="",ISNUMBER($P$11)=FALSE),AL230,IF(YEAR(NOW())+$P$11&lt;AL230,YEAR(NOW())+$P$11,AL230))-YEAR(NOW()))))*IF(OR($P$9="",ISNUMBER($P$9)=FALSE),1,((1+$P$9/100)^(IF(OR($P$11="",ISNUMBER($P$11)=FALSE),AL230,IF(YEAR(NOW())+$P$11&lt;AL230,YEAR(NOW())+$P$11,AL230))-YEAR(NOW())))))</f>
        <v>43314</v>
      </c>
      <c r="AU230" s="251">
        <f ca="1">IF(R230=0,0,R230*AV230/100/IF(OR($P$7="",ISNUMBER($P$7)=FALSE),1,((1+$P$7/100)^(IF(OR($P$11="",ISNUMBER($P$11)=FALSE),IF(AN230="",YEAR(NOW())+5,AN230),IF(YEAR(NOW())+$P$11+10&lt;IF(AN230="",YEAR(NOW())+5,AN230),YEAR(NOW())+$P$11+10,IF(AN230="",YEAR(NOW())+5,AN230)))-YEAR(NOW()))))*IF(OR($P$9="",ISNUMBER($P$9)=FALSE),1,((1+$P$9/100)^(IF(OR($P$11="",ISNUMBER($P$11)=FALSE),IF(AN230="",YEAR(NOW())+5,AN230),IF(YEAR(NOW())+$P$11+10&lt;IF(AN230="",YEAR(NOW())+5,AN230),YEAR(NOW())+$P$11+10,IF(AN230="",YEAR(NOW())+5,AN230)))-YEAR(NOW())))))</f>
        <v>2387.5</v>
      </c>
      <c r="AV230" s="78">
        <v>100</v>
      </c>
    </row>
    <row r="231" spans="1:48" x14ac:dyDescent="0.15">
      <c r="A231" s="112">
        <v>212</v>
      </c>
      <c r="B231" s="112" t="s">
        <v>1660</v>
      </c>
      <c r="C231" s="113" t="s">
        <v>1361</v>
      </c>
      <c r="D231" s="112" t="s">
        <v>370</v>
      </c>
      <c r="E231" s="119">
        <v>438922</v>
      </c>
      <c r="F231" s="112" t="s">
        <v>966</v>
      </c>
      <c r="G231" s="112" t="s">
        <v>1661</v>
      </c>
      <c r="H231" s="112" t="s">
        <v>1661</v>
      </c>
      <c r="I231" s="116">
        <v>1</v>
      </c>
      <c r="J231" s="288">
        <v>35200</v>
      </c>
      <c r="K231" s="288">
        <v>20500</v>
      </c>
      <c r="L231" s="288"/>
      <c r="M231" s="288">
        <v>0</v>
      </c>
      <c r="N231" s="288">
        <v>38200</v>
      </c>
      <c r="O231" s="288">
        <v>93900</v>
      </c>
      <c r="P231" s="288">
        <f t="shared" ca="1" si="9"/>
        <v>93900</v>
      </c>
      <c r="Q231" s="289">
        <v>43314</v>
      </c>
      <c r="R231" s="289">
        <v>2387.5</v>
      </c>
      <c r="S231" s="289">
        <v>45701.5</v>
      </c>
      <c r="T231" s="290">
        <f t="shared" ca="1" si="10"/>
        <v>45701.5</v>
      </c>
      <c r="U231" s="109"/>
      <c r="V231" s="109" t="s">
        <v>1366</v>
      </c>
      <c r="W231" s="109" t="s">
        <v>1369</v>
      </c>
      <c r="X231" s="108" t="s">
        <v>1367</v>
      </c>
      <c r="Y231" s="108" t="s">
        <v>1094</v>
      </c>
      <c r="Z231" s="287">
        <v>44469</v>
      </c>
      <c r="AA231" s="107">
        <f t="shared" ca="1" si="11"/>
        <v>48852</v>
      </c>
      <c r="AB231" s="108" t="s">
        <v>1670</v>
      </c>
      <c r="AC231" s="108" t="s">
        <v>1669</v>
      </c>
      <c r="AD231" s="108">
        <v>2011</v>
      </c>
      <c r="AE231" s="110">
        <v>1611</v>
      </c>
      <c r="AF231" s="110">
        <v>721.79</v>
      </c>
      <c r="AG231" s="108" t="s">
        <v>1666</v>
      </c>
      <c r="AH231" s="110"/>
      <c r="AI231" s="109" t="s">
        <v>991</v>
      </c>
      <c r="AJ231" s="109"/>
      <c r="AK231" s="80">
        <v>48852</v>
      </c>
      <c r="AL231" s="78">
        <v>2033</v>
      </c>
      <c r="AM231" s="78">
        <v>2034</v>
      </c>
      <c r="AN231" s="78">
        <v>2043</v>
      </c>
      <c r="AO231" s="251">
        <f ca="1">IF(J231=0,0,J231*AV231/100/IF(OR($P$7="",ISNUMBER($P$7)=FALSE),1,((1+$P$7/100)^(IF(OR($P$11="",ISNUMBER($P$11)=FALSE),AL231,IF(YEAR(NOW())+$P$11&lt;AL231,YEAR(NOW())+$P$11,AL231))-YEAR(NOW()))))*IF(OR($P$9="",ISNUMBER($P$9)=FALSE),1,((1+$P$9/100)^(IF(OR($P$11="",ISNUMBER($P$11)=FALSE),AL231,IF(YEAR(NOW())+$P$11&lt;AL231,YEAR(NOW())+$P$11,AL231))-YEAR(NOW())))))</f>
        <v>35200</v>
      </c>
      <c r="AP231" s="251">
        <f ca="1">IF(K231=0,0,K231*AV231/100/IF(OR($P$7="",ISNUMBER($P$7)=FALSE),1,((1+$P$7/100)^(IF(OR($P$11="",ISNUMBER($P$11)=FALSE),AM231,IF(YEAR(NOW())+$P$11+1&lt;AM231,YEAR(NOW())+$P$11+1,AM231))-YEAR(NOW()))))*IF(OR($P$9="",ISNUMBER($P$9)=FALSE),1,((1+$P$9/100)^(IF(OR($P$11="",ISNUMBER($P$11)=FALSE),AM231,IF(YEAR(NOW())+$P$11+1&lt;AM231,YEAR(NOW())+$P$11+1,AM231))-YEAR(NOW())))))</f>
        <v>20500</v>
      </c>
      <c r="AQ231" s="251"/>
      <c r="AR231" s="251">
        <f ca="1">IF(M231="$0 (pad)",0,IF(M231=0,0,M231*AV231/100/IF(OR($P$7="",ISNUMBER($P$7)=FALSE),1,((1+$P$7/100)^(IF(OR($P$11="",ISNUMBER($P$11)=FALSE),AN231,IF(YEAR(NOW())+$P$11+10&lt;AN231,YEAR(NOW())+$P$11+10,AN231))-YEAR(NOW()))))*IF(OR($P$9="",ISNUMBER($P$9)=FALSE),1,((1+$P$9/100)^(IF(OR($P$11="",ISNUMBER($P$11)=FALSE),AN231,IF(YEAR(NOW())+$P$11+10&lt;AN231,YEAR(NOW())+$P$11+10,AN231))-YEAR(NOW()))))))</f>
        <v>0</v>
      </c>
      <c r="AS231" s="251">
        <f ca="1">IF(N231="$0 (pad)",0,IF(N231=0,0,N231*AV231/100/IF(OR($P$7="",ISNUMBER($P$7)=FALSE),1,((1+$P$7/100)^(IF(OR($P$11="",ISNUMBER($P$11)=FALSE),AN231,IF(YEAR(NOW())+$P$11+10&lt;AN231,YEAR(NOW())+$P$11+10,AN231))-YEAR(NOW()))))*IF(OR($P$9="",ISNUMBER($P$9)=FALSE),1,((1+$P$9/100)^(IF(OR($P$11="",ISNUMBER($P$11)=FALSE),AN231,IF(YEAR(NOW())+$P$11+10&lt;AN231,YEAR(NOW())+$P$11+10,AN231))-YEAR(NOW()))))))</f>
        <v>38200</v>
      </c>
      <c r="AT231" s="251">
        <f ca="1">IF(Q231=0,0,Q231*AV231/100/IF(OR($P$7="",ISNUMBER($P$7)=FALSE),1,((1+$P$7/100)^(IF(OR($P$11="",ISNUMBER($P$11)=FALSE),AL231,IF(YEAR(NOW())+$P$11&lt;AL231,YEAR(NOW())+$P$11,AL231))-YEAR(NOW()))))*IF(OR($P$9="",ISNUMBER($P$9)=FALSE),1,((1+$P$9/100)^(IF(OR($P$11="",ISNUMBER($P$11)=FALSE),AL231,IF(YEAR(NOW())+$P$11&lt;AL231,YEAR(NOW())+$P$11,AL231))-YEAR(NOW())))))</f>
        <v>43314</v>
      </c>
      <c r="AU231" s="251">
        <f ca="1">IF(R231=0,0,R231*AV231/100/IF(OR($P$7="",ISNUMBER($P$7)=FALSE),1,((1+$P$7/100)^(IF(OR($P$11="",ISNUMBER($P$11)=FALSE),IF(AN231="",YEAR(NOW())+5,AN231),IF(YEAR(NOW())+$P$11+10&lt;IF(AN231="",YEAR(NOW())+5,AN231),YEAR(NOW())+$P$11+10,IF(AN231="",YEAR(NOW())+5,AN231)))-YEAR(NOW()))))*IF(OR($P$9="",ISNUMBER($P$9)=FALSE),1,((1+$P$9/100)^(IF(OR($P$11="",ISNUMBER($P$11)=FALSE),IF(AN231="",YEAR(NOW())+5,AN231),IF(YEAR(NOW())+$P$11+10&lt;IF(AN231="",YEAR(NOW())+5,AN231),YEAR(NOW())+$P$11+10,IF(AN231="",YEAR(NOW())+5,AN231)))-YEAR(NOW())))))</f>
        <v>2387.5</v>
      </c>
      <c r="AV231" s="78">
        <v>100</v>
      </c>
    </row>
    <row r="232" spans="1:48" x14ac:dyDescent="0.15">
      <c r="A232" s="112">
        <v>213</v>
      </c>
      <c r="B232" s="112" t="s">
        <v>1660</v>
      </c>
      <c r="C232" s="113" t="s">
        <v>1361</v>
      </c>
      <c r="D232" s="112" t="s">
        <v>371</v>
      </c>
      <c r="E232" s="119">
        <v>438997</v>
      </c>
      <c r="F232" s="112" t="s">
        <v>966</v>
      </c>
      <c r="G232" s="112" t="s">
        <v>1661</v>
      </c>
      <c r="H232" s="112" t="s">
        <v>1661</v>
      </c>
      <c r="I232" s="116">
        <v>1</v>
      </c>
      <c r="J232" s="288">
        <v>36400</v>
      </c>
      <c r="K232" s="288">
        <v>5500</v>
      </c>
      <c r="L232" s="288"/>
      <c r="M232" s="288" t="s">
        <v>989</v>
      </c>
      <c r="N232" s="288" t="s">
        <v>989</v>
      </c>
      <c r="O232" s="288">
        <v>41900</v>
      </c>
      <c r="P232" s="288">
        <f t="shared" ca="1" si="9"/>
        <v>41900</v>
      </c>
      <c r="Q232" s="289">
        <v>43314</v>
      </c>
      <c r="R232" s="289">
        <v>2387.5</v>
      </c>
      <c r="S232" s="289">
        <v>45701.5</v>
      </c>
      <c r="T232" s="290">
        <f t="shared" ca="1" si="10"/>
        <v>45701.5</v>
      </c>
      <c r="U232" s="109"/>
      <c r="V232" s="109" t="s">
        <v>1366</v>
      </c>
      <c r="W232" s="109" t="s">
        <v>1369</v>
      </c>
      <c r="X232" s="108" t="s">
        <v>1367</v>
      </c>
      <c r="Y232" s="108" t="s">
        <v>1094</v>
      </c>
      <c r="Z232" s="287">
        <v>43039</v>
      </c>
      <c r="AA232" s="107">
        <f t="shared" ca="1" si="11"/>
        <v>47422</v>
      </c>
      <c r="AB232" s="108" t="s">
        <v>1670</v>
      </c>
      <c r="AC232" s="108" t="s">
        <v>1669</v>
      </c>
      <c r="AD232" s="108">
        <v>2011</v>
      </c>
      <c r="AE232" s="110">
        <v>1715</v>
      </c>
      <c r="AF232" s="110">
        <v>722.94</v>
      </c>
      <c r="AG232" s="108" t="s">
        <v>1666</v>
      </c>
      <c r="AH232" s="110"/>
      <c r="AI232" s="109" t="s">
        <v>991</v>
      </c>
      <c r="AJ232" s="109"/>
      <c r="AK232" s="80">
        <v>47422</v>
      </c>
      <c r="AL232" s="78">
        <v>2029</v>
      </c>
      <c r="AM232" s="78">
        <v>2030</v>
      </c>
      <c r="AN232" s="78">
        <v>2043</v>
      </c>
      <c r="AO232" s="251">
        <f ca="1">IF(J232=0,0,J232*AV232/100/IF(OR($P$7="",ISNUMBER($P$7)=FALSE),1,((1+$P$7/100)^(IF(OR($P$11="",ISNUMBER($P$11)=FALSE),AL232,IF(YEAR(NOW())+$P$11&lt;AL232,YEAR(NOW())+$P$11,AL232))-YEAR(NOW()))))*IF(OR($P$9="",ISNUMBER($P$9)=FALSE),1,((1+$P$9/100)^(IF(OR($P$11="",ISNUMBER($P$11)=FALSE),AL232,IF(YEAR(NOW())+$P$11&lt;AL232,YEAR(NOW())+$P$11,AL232))-YEAR(NOW())))))</f>
        <v>36400</v>
      </c>
      <c r="AP232" s="251">
        <f ca="1">IF(K232=0,0,K232*AV232/100/IF(OR($P$7="",ISNUMBER($P$7)=FALSE),1,((1+$P$7/100)^(IF(OR($P$11="",ISNUMBER($P$11)=FALSE),AM232,IF(YEAR(NOW())+$P$11+1&lt;AM232,YEAR(NOW())+$P$11+1,AM232))-YEAR(NOW()))))*IF(OR($P$9="",ISNUMBER($P$9)=FALSE),1,((1+$P$9/100)^(IF(OR($P$11="",ISNUMBER($P$11)=FALSE),AM232,IF(YEAR(NOW())+$P$11+1&lt;AM232,YEAR(NOW())+$P$11+1,AM232))-YEAR(NOW())))))</f>
        <v>5500</v>
      </c>
      <c r="AQ232" s="251"/>
      <c r="AR232" s="251">
        <f ca="1">IF(M232="$0 (pad)",0,IF(M232=0,0,M232*AV232/100/IF(OR($P$7="",ISNUMBER($P$7)=FALSE),1,((1+$P$7/100)^(IF(OR($P$11="",ISNUMBER($P$11)=FALSE),AN232,IF(YEAR(NOW())+$P$11+10&lt;AN232,YEAR(NOW())+$P$11+10,AN232))-YEAR(NOW()))))*IF(OR($P$9="",ISNUMBER($P$9)=FALSE),1,((1+$P$9/100)^(IF(OR($P$11="",ISNUMBER($P$11)=FALSE),AN232,IF(YEAR(NOW())+$P$11+10&lt;AN232,YEAR(NOW())+$P$11+10,AN232))-YEAR(NOW()))))))</f>
        <v>0</v>
      </c>
      <c r="AS232" s="251">
        <f ca="1">IF(N232="$0 (pad)",0,IF(N232=0,0,N232*AV232/100/IF(OR($P$7="",ISNUMBER($P$7)=FALSE),1,((1+$P$7/100)^(IF(OR($P$11="",ISNUMBER($P$11)=FALSE),AN232,IF(YEAR(NOW())+$P$11+10&lt;AN232,YEAR(NOW())+$P$11+10,AN232))-YEAR(NOW()))))*IF(OR($P$9="",ISNUMBER($P$9)=FALSE),1,((1+$P$9/100)^(IF(OR($P$11="",ISNUMBER($P$11)=FALSE),AN232,IF(YEAR(NOW())+$P$11+10&lt;AN232,YEAR(NOW())+$P$11+10,AN232))-YEAR(NOW()))))))</f>
        <v>0</v>
      </c>
      <c r="AT232" s="251">
        <f ca="1">IF(Q232=0,0,Q232*AV232/100/IF(OR($P$7="",ISNUMBER($P$7)=FALSE),1,((1+$P$7/100)^(IF(OR($P$11="",ISNUMBER($P$11)=FALSE),AL232,IF(YEAR(NOW())+$P$11&lt;AL232,YEAR(NOW())+$P$11,AL232))-YEAR(NOW()))))*IF(OR($P$9="",ISNUMBER($P$9)=FALSE),1,((1+$P$9/100)^(IF(OR($P$11="",ISNUMBER($P$11)=FALSE),AL232,IF(YEAR(NOW())+$P$11&lt;AL232,YEAR(NOW())+$P$11,AL232))-YEAR(NOW())))))</f>
        <v>43314</v>
      </c>
      <c r="AU232" s="251">
        <f ca="1">IF(R232=0,0,R232*AV232/100/IF(OR($P$7="",ISNUMBER($P$7)=FALSE),1,((1+$P$7/100)^(IF(OR($P$11="",ISNUMBER($P$11)=FALSE),IF(AN232="",YEAR(NOW())+5,AN232),IF(YEAR(NOW())+$P$11+10&lt;IF(AN232="",YEAR(NOW())+5,AN232),YEAR(NOW())+$P$11+10,IF(AN232="",YEAR(NOW())+5,AN232)))-YEAR(NOW()))))*IF(OR($P$9="",ISNUMBER($P$9)=FALSE),1,((1+$P$9/100)^(IF(OR($P$11="",ISNUMBER($P$11)=FALSE),IF(AN232="",YEAR(NOW())+5,AN232),IF(YEAR(NOW())+$P$11+10&lt;IF(AN232="",YEAR(NOW())+5,AN232),YEAR(NOW())+$P$11+10,IF(AN232="",YEAR(NOW())+5,AN232)))-YEAR(NOW())))))</f>
        <v>2387.5</v>
      </c>
      <c r="AV232" s="78">
        <v>100</v>
      </c>
    </row>
    <row r="233" spans="1:48" x14ac:dyDescent="0.15">
      <c r="A233" s="112">
        <v>214</v>
      </c>
      <c r="B233" s="112" t="s">
        <v>1660</v>
      </c>
      <c r="C233" s="113" t="s">
        <v>1361</v>
      </c>
      <c r="D233" s="112" t="s">
        <v>372</v>
      </c>
      <c r="E233" s="119">
        <v>438931</v>
      </c>
      <c r="F233" s="112" t="s">
        <v>966</v>
      </c>
      <c r="G233" s="112" t="s">
        <v>1661</v>
      </c>
      <c r="H233" s="112" t="s">
        <v>1661</v>
      </c>
      <c r="I233" s="116">
        <v>1</v>
      </c>
      <c r="J233" s="288">
        <v>37900</v>
      </c>
      <c r="K233" s="288">
        <v>5500</v>
      </c>
      <c r="L233" s="288"/>
      <c r="M233" s="288" t="s">
        <v>989</v>
      </c>
      <c r="N233" s="288" t="s">
        <v>989</v>
      </c>
      <c r="O233" s="288">
        <v>43400</v>
      </c>
      <c r="P233" s="288">
        <f t="shared" ca="1" si="9"/>
        <v>43400</v>
      </c>
      <c r="Q233" s="289">
        <v>43314</v>
      </c>
      <c r="R233" s="289">
        <v>2387.5</v>
      </c>
      <c r="S233" s="289">
        <v>45701.5</v>
      </c>
      <c r="T233" s="290">
        <f t="shared" ca="1" si="10"/>
        <v>45701.5</v>
      </c>
      <c r="U233" s="109"/>
      <c r="V233" s="109" t="s">
        <v>1366</v>
      </c>
      <c r="W233" s="109" t="s">
        <v>1369</v>
      </c>
      <c r="X233" s="108" t="s">
        <v>1367</v>
      </c>
      <c r="Y233" s="108" t="s">
        <v>1094</v>
      </c>
      <c r="Z233" s="287">
        <v>42978</v>
      </c>
      <c r="AA233" s="107">
        <f t="shared" ca="1" si="11"/>
        <v>47361</v>
      </c>
      <c r="AB233" s="108" t="s">
        <v>1670</v>
      </c>
      <c r="AC233" s="108" t="s">
        <v>1669</v>
      </c>
      <c r="AD233" s="108">
        <v>2012</v>
      </c>
      <c r="AE233" s="110">
        <v>1752</v>
      </c>
      <c r="AF233" s="110">
        <v>718.39</v>
      </c>
      <c r="AG233" s="108" t="s">
        <v>1666</v>
      </c>
      <c r="AH233" s="110"/>
      <c r="AI233" s="109" t="s">
        <v>991</v>
      </c>
      <c r="AJ233" s="109"/>
      <c r="AK233" s="80">
        <v>47361</v>
      </c>
      <c r="AL233" s="78">
        <v>2029</v>
      </c>
      <c r="AM233" s="78">
        <v>2030</v>
      </c>
      <c r="AN233" s="78">
        <v>2043</v>
      </c>
      <c r="AO233" s="251">
        <f ca="1">IF(J233=0,0,J233*AV233/100/IF(OR($P$7="",ISNUMBER($P$7)=FALSE),1,((1+$P$7/100)^(IF(OR($P$11="",ISNUMBER($P$11)=FALSE),AL233,IF(YEAR(NOW())+$P$11&lt;AL233,YEAR(NOW())+$P$11,AL233))-YEAR(NOW()))))*IF(OR($P$9="",ISNUMBER($P$9)=FALSE),1,((1+$P$9/100)^(IF(OR($P$11="",ISNUMBER($P$11)=FALSE),AL233,IF(YEAR(NOW())+$P$11&lt;AL233,YEAR(NOW())+$P$11,AL233))-YEAR(NOW())))))</f>
        <v>37900</v>
      </c>
      <c r="AP233" s="251">
        <f ca="1">IF(K233=0,0,K233*AV233/100/IF(OR($P$7="",ISNUMBER($P$7)=FALSE),1,((1+$P$7/100)^(IF(OR($P$11="",ISNUMBER($P$11)=FALSE),AM233,IF(YEAR(NOW())+$P$11+1&lt;AM233,YEAR(NOW())+$P$11+1,AM233))-YEAR(NOW()))))*IF(OR($P$9="",ISNUMBER($P$9)=FALSE),1,((1+$P$9/100)^(IF(OR($P$11="",ISNUMBER($P$11)=FALSE),AM233,IF(YEAR(NOW())+$P$11+1&lt;AM233,YEAR(NOW())+$P$11+1,AM233))-YEAR(NOW())))))</f>
        <v>5500</v>
      </c>
      <c r="AQ233" s="251"/>
      <c r="AR233" s="251">
        <f ca="1">IF(M233="$0 (pad)",0,IF(M233=0,0,M233*AV233/100/IF(OR($P$7="",ISNUMBER($P$7)=FALSE),1,((1+$P$7/100)^(IF(OR($P$11="",ISNUMBER($P$11)=FALSE),AN233,IF(YEAR(NOW())+$P$11+10&lt;AN233,YEAR(NOW())+$P$11+10,AN233))-YEAR(NOW()))))*IF(OR($P$9="",ISNUMBER($P$9)=FALSE),1,((1+$P$9/100)^(IF(OR($P$11="",ISNUMBER($P$11)=FALSE),AN233,IF(YEAR(NOW())+$P$11+10&lt;AN233,YEAR(NOW())+$P$11+10,AN233))-YEAR(NOW()))))))</f>
        <v>0</v>
      </c>
      <c r="AS233" s="251">
        <f ca="1">IF(N233="$0 (pad)",0,IF(N233=0,0,N233*AV233/100/IF(OR($P$7="",ISNUMBER($P$7)=FALSE),1,((1+$P$7/100)^(IF(OR($P$11="",ISNUMBER($P$11)=FALSE),AN233,IF(YEAR(NOW())+$P$11+10&lt;AN233,YEAR(NOW())+$P$11+10,AN233))-YEAR(NOW()))))*IF(OR($P$9="",ISNUMBER($P$9)=FALSE),1,((1+$P$9/100)^(IF(OR($P$11="",ISNUMBER($P$11)=FALSE),AN233,IF(YEAR(NOW())+$P$11+10&lt;AN233,YEAR(NOW())+$P$11+10,AN233))-YEAR(NOW()))))))</f>
        <v>0</v>
      </c>
      <c r="AT233" s="251">
        <f ca="1">IF(Q233=0,0,Q233*AV233/100/IF(OR($P$7="",ISNUMBER($P$7)=FALSE),1,((1+$P$7/100)^(IF(OR($P$11="",ISNUMBER($P$11)=FALSE),AL233,IF(YEAR(NOW())+$P$11&lt;AL233,YEAR(NOW())+$P$11,AL233))-YEAR(NOW()))))*IF(OR($P$9="",ISNUMBER($P$9)=FALSE),1,((1+$P$9/100)^(IF(OR($P$11="",ISNUMBER($P$11)=FALSE),AL233,IF(YEAR(NOW())+$P$11&lt;AL233,YEAR(NOW())+$P$11,AL233))-YEAR(NOW())))))</f>
        <v>43314</v>
      </c>
      <c r="AU233" s="251">
        <f ca="1">IF(R233=0,0,R233*AV233/100/IF(OR($P$7="",ISNUMBER($P$7)=FALSE),1,((1+$P$7/100)^(IF(OR($P$11="",ISNUMBER($P$11)=FALSE),IF(AN233="",YEAR(NOW())+5,AN233),IF(YEAR(NOW())+$P$11+10&lt;IF(AN233="",YEAR(NOW())+5,AN233),YEAR(NOW())+$P$11+10,IF(AN233="",YEAR(NOW())+5,AN233)))-YEAR(NOW()))))*IF(OR($P$9="",ISNUMBER($P$9)=FALSE),1,((1+$P$9/100)^(IF(OR($P$11="",ISNUMBER($P$11)=FALSE),IF(AN233="",YEAR(NOW())+5,AN233),IF(YEAR(NOW())+$P$11+10&lt;IF(AN233="",YEAR(NOW())+5,AN233),YEAR(NOW())+$P$11+10,IF(AN233="",YEAR(NOW())+5,AN233)))-YEAR(NOW())))))</f>
        <v>2387.5</v>
      </c>
      <c r="AV233" s="78">
        <v>100</v>
      </c>
    </row>
    <row r="234" spans="1:48" x14ac:dyDescent="0.15">
      <c r="A234" s="112">
        <v>215</v>
      </c>
      <c r="B234" s="112" t="s">
        <v>1660</v>
      </c>
      <c r="C234" s="113" t="s">
        <v>1361</v>
      </c>
      <c r="D234" s="112" t="s">
        <v>373</v>
      </c>
      <c r="E234" s="119">
        <v>438998</v>
      </c>
      <c r="F234" s="112" t="s">
        <v>966</v>
      </c>
      <c r="G234" s="112" t="s">
        <v>1661</v>
      </c>
      <c r="H234" s="112" t="s">
        <v>1661</v>
      </c>
      <c r="I234" s="116">
        <v>1</v>
      </c>
      <c r="J234" s="288">
        <v>25000</v>
      </c>
      <c r="K234" s="288">
        <v>5500</v>
      </c>
      <c r="L234" s="288"/>
      <c r="M234" s="288" t="s">
        <v>989</v>
      </c>
      <c r="N234" s="288" t="s">
        <v>989</v>
      </c>
      <c r="O234" s="288">
        <v>30500</v>
      </c>
      <c r="P234" s="288">
        <f t="shared" ca="1" si="9"/>
        <v>30500</v>
      </c>
      <c r="Q234" s="289">
        <v>43314</v>
      </c>
      <c r="R234" s="289">
        <v>2387.5</v>
      </c>
      <c r="S234" s="289">
        <v>45701.5</v>
      </c>
      <c r="T234" s="290">
        <f t="shared" ca="1" si="10"/>
        <v>45701.5</v>
      </c>
      <c r="U234" s="109"/>
      <c r="V234" s="109" t="s">
        <v>1366</v>
      </c>
      <c r="W234" s="109" t="s">
        <v>1369</v>
      </c>
      <c r="X234" s="108" t="s">
        <v>1367</v>
      </c>
      <c r="Y234" s="108" t="s">
        <v>1094</v>
      </c>
      <c r="Z234" s="287">
        <v>42551</v>
      </c>
      <c r="AA234" s="107">
        <f t="shared" ca="1" si="11"/>
        <v>46934</v>
      </c>
      <c r="AB234" s="108" t="s">
        <v>1670</v>
      </c>
      <c r="AC234" s="108" t="s">
        <v>1669</v>
      </c>
      <c r="AD234" s="108">
        <v>2011</v>
      </c>
      <c r="AE234" s="110">
        <v>1626</v>
      </c>
      <c r="AF234" s="110">
        <v>721.23</v>
      </c>
      <c r="AG234" s="108" t="s">
        <v>1666</v>
      </c>
      <c r="AH234" s="110"/>
      <c r="AI234" s="109" t="s">
        <v>991</v>
      </c>
      <c r="AJ234" s="109"/>
      <c r="AK234" s="80">
        <v>46934</v>
      </c>
      <c r="AL234" s="78">
        <v>2028</v>
      </c>
      <c r="AM234" s="78">
        <v>2029</v>
      </c>
      <c r="AN234" s="78">
        <v>2043</v>
      </c>
      <c r="AO234" s="251">
        <f ca="1">IF(J234=0,0,J234*AV234/100/IF(OR($P$7="",ISNUMBER($P$7)=FALSE),1,((1+$P$7/100)^(IF(OR($P$11="",ISNUMBER($P$11)=FALSE),AL234,IF(YEAR(NOW())+$P$11&lt;AL234,YEAR(NOW())+$P$11,AL234))-YEAR(NOW()))))*IF(OR($P$9="",ISNUMBER($P$9)=FALSE),1,((1+$P$9/100)^(IF(OR($P$11="",ISNUMBER($P$11)=FALSE),AL234,IF(YEAR(NOW())+$P$11&lt;AL234,YEAR(NOW())+$P$11,AL234))-YEAR(NOW())))))</f>
        <v>25000</v>
      </c>
      <c r="AP234" s="251">
        <f ca="1">IF(K234=0,0,K234*AV234/100/IF(OR($P$7="",ISNUMBER($P$7)=FALSE),1,((1+$P$7/100)^(IF(OR($P$11="",ISNUMBER($P$11)=FALSE),AM234,IF(YEAR(NOW())+$P$11+1&lt;AM234,YEAR(NOW())+$P$11+1,AM234))-YEAR(NOW()))))*IF(OR($P$9="",ISNUMBER($P$9)=FALSE),1,((1+$P$9/100)^(IF(OR($P$11="",ISNUMBER($P$11)=FALSE),AM234,IF(YEAR(NOW())+$P$11+1&lt;AM234,YEAR(NOW())+$P$11+1,AM234))-YEAR(NOW())))))</f>
        <v>5500</v>
      </c>
      <c r="AQ234" s="251"/>
      <c r="AR234" s="251">
        <f ca="1">IF(M234="$0 (pad)",0,IF(M234=0,0,M234*AV234/100/IF(OR($P$7="",ISNUMBER($P$7)=FALSE),1,((1+$P$7/100)^(IF(OR($P$11="",ISNUMBER($P$11)=FALSE),AN234,IF(YEAR(NOW())+$P$11+10&lt;AN234,YEAR(NOW())+$P$11+10,AN234))-YEAR(NOW()))))*IF(OR($P$9="",ISNUMBER($P$9)=FALSE),1,((1+$P$9/100)^(IF(OR($P$11="",ISNUMBER($P$11)=FALSE),AN234,IF(YEAR(NOW())+$P$11+10&lt;AN234,YEAR(NOW())+$P$11+10,AN234))-YEAR(NOW()))))))</f>
        <v>0</v>
      </c>
      <c r="AS234" s="251">
        <f ca="1">IF(N234="$0 (pad)",0,IF(N234=0,0,N234*AV234/100/IF(OR($P$7="",ISNUMBER($P$7)=FALSE),1,((1+$P$7/100)^(IF(OR($P$11="",ISNUMBER($P$11)=FALSE),AN234,IF(YEAR(NOW())+$P$11+10&lt;AN234,YEAR(NOW())+$P$11+10,AN234))-YEAR(NOW()))))*IF(OR($P$9="",ISNUMBER($P$9)=FALSE),1,((1+$P$9/100)^(IF(OR($P$11="",ISNUMBER($P$11)=FALSE),AN234,IF(YEAR(NOW())+$P$11+10&lt;AN234,YEAR(NOW())+$P$11+10,AN234))-YEAR(NOW()))))))</f>
        <v>0</v>
      </c>
      <c r="AT234" s="251">
        <f ca="1">IF(Q234=0,0,Q234*AV234/100/IF(OR($P$7="",ISNUMBER($P$7)=FALSE),1,((1+$P$7/100)^(IF(OR($P$11="",ISNUMBER($P$11)=FALSE),AL234,IF(YEAR(NOW())+$P$11&lt;AL234,YEAR(NOW())+$P$11,AL234))-YEAR(NOW()))))*IF(OR($P$9="",ISNUMBER($P$9)=FALSE),1,((1+$P$9/100)^(IF(OR($P$11="",ISNUMBER($P$11)=FALSE),AL234,IF(YEAR(NOW())+$P$11&lt;AL234,YEAR(NOW())+$P$11,AL234))-YEAR(NOW())))))</f>
        <v>43314</v>
      </c>
      <c r="AU234" s="251">
        <f ca="1">IF(R234=0,0,R234*AV234/100/IF(OR($P$7="",ISNUMBER($P$7)=FALSE),1,((1+$P$7/100)^(IF(OR($P$11="",ISNUMBER($P$11)=FALSE),IF(AN234="",YEAR(NOW())+5,AN234),IF(YEAR(NOW())+$P$11+10&lt;IF(AN234="",YEAR(NOW())+5,AN234),YEAR(NOW())+$P$11+10,IF(AN234="",YEAR(NOW())+5,AN234)))-YEAR(NOW()))))*IF(OR($P$9="",ISNUMBER($P$9)=FALSE),1,((1+$P$9/100)^(IF(OR($P$11="",ISNUMBER($P$11)=FALSE),IF(AN234="",YEAR(NOW())+5,AN234),IF(YEAR(NOW())+$P$11+10&lt;IF(AN234="",YEAR(NOW())+5,AN234),YEAR(NOW())+$P$11+10,IF(AN234="",YEAR(NOW())+5,AN234)))-YEAR(NOW())))))</f>
        <v>2387.5</v>
      </c>
      <c r="AV234" s="78">
        <v>100</v>
      </c>
    </row>
    <row r="235" spans="1:48" x14ac:dyDescent="0.15">
      <c r="A235" s="112">
        <v>216</v>
      </c>
      <c r="B235" s="112" t="s">
        <v>1660</v>
      </c>
      <c r="C235" s="113" t="s">
        <v>1361</v>
      </c>
      <c r="D235" s="112" t="s">
        <v>374</v>
      </c>
      <c r="E235" s="119">
        <v>439673</v>
      </c>
      <c r="F235" s="112" t="s">
        <v>966</v>
      </c>
      <c r="G235" s="112" t="s">
        <v>1661</v>
      </c>
      <c r="H235" s="112" t="s">
        <v>1661</v>
      </c>
      <c r="I235" s="116">
        <v>1</v>
      </c>
      <c r="J235" s="288">
        <v>39300</v>
      </c>
      <c r="K235" s="288">
        <v>5500</v>
      </c>
      <c r="L235" s="288"/>
      <c r="M235" s="288" t="s">
        <v>989</v>
      </c>
      <c r="N235" s="288" t="s">
        <v>989</v>
      </c>
      <c r="O235" s="288">
        <v>44800</v>
      </c>
      <c r="P235" s="288">
        <f t="shared" ca="1" si="9"/>
        <v>44800</v>
      </c>
      <c r="Q235" s="289">
        <v>43314</v>
      </c>
      <c r="R235" s="289">
        <v>2387.5</v>
      </c>
      <c r="S235" s="289">
        <v>45701.5</v>
      </c>
      <c r="T235" s="290">
        <f t="shared" ca="1" si="10"/>
        <v>45701.5</v>
      </c>
      <c r="U235" s="109"/>
      <c r="V235" s="109" t="s">
        <v>1366</v>
      </c>
      <c r="W235" s="109" t="s">
        <v>1369</v>
      </c>
      <c r="X235" s="108" t="s">
        <v>1367</v>
      </c>
      <c r="Y235" s="108" t="s">
        <v>1095</v>
      </c>
      <c r="Z235" s="287">
        <v>43131</v>
      </c>
      <c r="AA235" s="107">
        <f t="shared" ca="1" si="11"/>
        <v>47514</v>
      </c>
      <c r="AB235" s="108" t="s">
        <v>1670</v>
      </c>
      <c r="AC235" s="108" t="s">
        <v>1669</v>
      </c>
      <c r="AD235" s="108">
        <v>2012</v>
      </c>
      <c r="AE235" s="110">
        <v>1579</v>
      </c>
      <c r="AF235" s="110">
        <v>716.67</v>
      </c>
      <c r="AG235" s="108" t="s">
        <v>1666</v>
      </c>
      <c r="AH235" s="110"/>
      <c r="AI235" s="109" t="s">
        <v>991</v>
      </c>
      <c r="AJ235" s="109"/>
      <c r="AK235" s="80">
        <v>47514</v>
      </c>
      <c r="AL235" s="78">
        <v>2030</v>
      </c>
      <c r="AM235" s="78">
        <v>2031</v>
      </c>
      <c r="AN235" s="78">
        <v>2042</v>
      </c>
      <c r="AO235" s="251">
        <f ca="1">IF(J235=0,0,J235*AV235/100/IF(OR($P$7="",ISNUMBER($P$7)=FALSE),1,((1+$P$7/100)^(IF(OR($P$11="",ISNUMBER($P$11)=FALSE),AL235,IF(YEAR(NOW())+$P$11&lt;AL235,YEAR(NOW())+$P$11,AL235))-YEAR(NOW()))))*IF(OR($P$9="",ISNUMBER($P$9)=FALSE),1,((1+$P$9/100)^(IF(OR($P$11="",ISNUMBER($P$11)=FALSE),AL235,IF(YEAR(NOW())+$P$11&lt;AL235,YEAR(NOW())+$P$11,AL235))-YEAR(NOW())))))</f>
        <v>39300</v>
      </c>
      <c r="AP235" s="251">
        <f ca="1">IF(K235=0,0,K235*AV235/100/IF(OR($P$7="",ISNUMBER($P$7)=FALSE),1,((1+$P$7/100)^(IF(OR($P$11="",ISNUMBER($P$11)=FALSE),AM235,IF(YEAR(NOW())+$P$11+1&lt;AM235,YEAR(NOW())+$P$11+1,AM235))-YEAR(NOW()))))*IF(OR($P$9="",ISNUMBER($P$9)=FALSE),1,((1+$P$9/100)^(IF(OR($P$11="",ISNUMBER($P$11)=FALSE),AM235,IF(YEAR(NOW())+$P$11+1&lt;AM235,YEAR(NOW())+$P$11+1,AM235))-YEAR(NOW())))))</f>
        <v>5500</v>
      </c>
      <c r="AQ235" s="251"/>
      <c r="AR235" s="251">
        <f ca="1">IF(M235="$0 (pad)",0,IF(M235=0,0,M235*AV235/100/IF(OR($P$7="",ISNUMBER($P$7)=FALSE),1,((1+$P$7/100)^(IF(OR($P$11="",ISNUMBER($P$11)=FALSE),AN235,IF(YEAR(NOW())+$P$11+10&lt;AN235,YEAR(NOW())+$P$11+10,AN235))-YEAR(NOW()))))*IF(OR($P$9="",ISNUMBER($P$9)=FALSE),1,((1+$P$9/100)^(IF(OR($P$11="",ISNUMBER($P$11)=FALSE),AN235,IF(YEAR(NOW())+$P$11+10&lt;AN235,YEAR(NOW())+$P$11+10,AN235))-YEAR(NOW()))))))</f>
        <v>0</v>
      </c>
      <c r="AS235" s="251">
        <f ca="1">IF(N235="$0 (pad)",0,IF(N235=0,0,N235*AV235/100/IF(OR($P$7="",ISNUMBER($P$7)=FALSE),1,((1+$P$7/100)^(IF(OR($P$11="",ISNUMBER($P$11)=FALSE),AN235,IF(YEAR(NOW())+$P$11+10&lt;AN235,YEAR(NOW())+$P$11+10,AN235))-YEAR(NOW()))))*IF(OR($P$9="",ISNUMBER($P$9)=FALSE),1,((1+$P$9/100)^(IF(OR($P$11="",ISNUMBER($P$11)=FALSE),AN235,IF(YEAR(NOW())+$P$11+10&lt;AN235,YEAR(NOW())+$P$11+10,AN235))-YEAR(NOW()))))))</f>
        <v>0</v>
      </c>
      <c r="AT235" s="251">
        <f ca="1">IF(Q235=0,0,Q235*AV235/100/IF(OR($P$7="",ISNUMBER($P$7)=FALSE),1,((1+$P$7/100)^(IF(OR($P$11="",ISNUMBER($P$11)=FALSE),AL235,IF(YEAR(NOW())+$P$11&lt;AL235,YEAR(NOW())+$P$11,AL235))-YEAR(NOW()))))*IF(OR($P$9="",ISNUMBER($P$9)=FALSE),1,((1+$P$9/100)^(IF(OR($P$11="",ISNUMBER($P$11)=FALSE),AL235,IF(YEAR(NOW())+$P$11&lt;AL235,YEAR(NOW())+$P$11,AL235))-YEAR(NOW())))))</f>
        <v>43314</v>
      </c>
      <c r="AU235" s="251">
        <f ca="1">IF(R235=0,0,R235*AV235/100/IF(OR($P$7="",ISNUMBER($P$7)=FALSE),1,((1+$P$7/100)^(IF(OR($P$11="",ISNUMBER($P$11)=FALSE),IF(AN235="",YEAR(NOW())+5,AN235),IF(YEAR(NOW())+$P$11+10&lt;IF(AN235="",YEAR(NOW())+5,AN235),YEAR(NOW())+$P$11+10,IF(AN235="",YEAR(NOW())+5,AN235)))-YEAR(NOW()))))*IF(OR($P$9="",ISNUMBER($P$9)=FALSE),1,((1+$P$9/100)^(IF(OR($P$11="",ISNUMBER($P$11)=FALSE),IF(AN235="",YEAR(NOW())+5,AN235),IF(YEAR(NOW())+$P$11+10&lt;IF(AN235="",YEAR(NOW())+5,AN235),YEAR(NOW())+$P$11+10,IF(AN235="",YEAR(NOW())+5,AN235)))-YEAR(NOW())))))</f>
        <v>2387.5</v>
      </c>
      <c r="AV235" s="78">
        <v>100</v>
      </c>
    </row>
    <row r="236" spans="1:48" x14ac:dyDescent="0.15">
      <c r="A236" s="112">
        <v>217</v>
      </c>
      <c r="B236" s="112" t="s">
        <v>1660</v>
      </c>
      <c r="C236" s="113" t="s">
        <v>1361</v>
      </c>
      <c r="D236" s="112" t="s">
        <v>375</v>
      </c>
      <c r="E236" s="119">
        <v>439854</v>
      </c>
      <c r="F236" s="112" t="s">
        <v>966</v>
      </c>
      <c r="G236" s="112" t="s">
        <v>1661</v>
      </c>
      <c r="H236" s="112" t="s">
        <v>1661</v>
      </c>
      <c r="I236" s="116">
        <v>1</v>
      </c>
      <c r="J236" s="288">
        <v>36400</v>
      </c>
      <c r="K236" s="288">
        <v>5500</v>
      </c>
      <c r="L236" s="288"/>
      <c r="M236" s="288" t="s">
        <v>989</v>
      </c>
      <c r="N236" s="288" t="s">
        <v>989</v>
      </c>
      <c r="O236" s="288">
        <v>41900</v>
      </c>
      <c r="P236" s="288">
        <f t="shared" ca="1" si="9"/>
        <v>41900</v>
      </c>
      <c r="Q236" s="289">
        <v>43314</v>
      </c>
      <c r="R236" s="289">
        <v>2387.5</v>
      </c>
      <c r="S236" s="289">
        <v>45701.5</v>
      </c>
      <c r="T236" s="290">
        <f t="shared" ca="1" si="10"/>
        <v>45701.5</v>
      </c>
      <c r="U236" s="109"/>
      <c r="V236" s="109" t="s">
        <v>1366</v>
      </c>
      <c r="W236" s="109" t="s">
        <v>1369</v>
      </c>
      <c r="X236" s="108" t="s">
        <v>1367</v>
      </c>
      <c r="Y236" s="108" t="s">
        <v>1095</v>
      </c>
      <c r="Z236" s="287">
        <v>43069</v>
      </c>
      <c r="AA236" s="107">
        <f t="shared" ca="1" si="11"/>
        <v>47452</v>
      </c>
      <c r="AB236" s="108" t="s">
        <v>1670</v>
      </c>
      <c r="AC236" s="108" t="s">
        <v>1669</v>
      </c>
      <c r="AD236" s="108">
        <v>2012</v>
      </c>
      <c r="AE236" s="110">
        <v>1450</v>
      </c>
      <c r="AF236" s="110">
        <v>713.61</v>
      </c>
      <c r="AG236" s="108" t="s">
        <v>1666</v>
      </c>
      <c r="AH236" s="110"/>
      <c r="AI236" s="109" t="s">
        <v>991</v>
      </c>
      <c r="AJ236" s="109"/>
      <c r="AK236" s="80">
        <v>47452</v>
      </c>
      <c r="AL236" s="78">
        <v>2029</v>
      </c>
      <c r="AM236" s="78">
        <v>2030</v>
      </c>
      <c r="AN236" s="78">
        <v>2042</v>
      </c>
      <c r="AO236" s="251">
        <f ca="1">IF(J236=0,0,J236*AV236/100/IF(OR($P$7="",ISNUMBER($P$7)=FALSE),1,((1+$P$7/100)^(IF(OR($P$11="",ISNUMBER($P$11)=FALSE),AL236,IF(YEAR(NOW())+$P$11&lt;AL236,YEAR(NOW())+$P$11,AL236))-YEAR(NOW()))))*IF(OR($P$9="",ISNUMBER($P$9)=FALSE),1,((1+$P$9/100)^(IF(OR($P$11="",ISNUMBER($P$11)=FALSE),AL236,IF(YEAR(NOW())+$P$11&lt;AL236,YEAR(NOW())+$P$11,AL236))-YEAR(NOW())))))</f>
        <v>36400</v>
      </c>
      <c r="AP236" s="251">
        <f ca="1">IF(K236=0,0,K236*AV236/100/IF(OR($P$7="",ISNUMBER($P$7)=FALSE),1,((1+$P$7/100)^(IF(OR($P$11="",ISNUMBER($P$11)=FALSE),AM236,IF(YEAR(NOW())+$P$11+1&lt;AM236,YEAR(NOW())+$P$11+1,AM236))-YEAR(NOW()))))*IF(OR($P$9="",ISNUMBER($P$9)=FALSE),1,((1+$P$9/100)^(IF(OR($P$11="",ISNUMBER($P$11)=FALSE),AM236,IF(YEAR(NOW())+$P$11+1&lt;AM236,YEAR(NOW())+$P$11+1,AM236))-YEAR(NOW())))))</f>
        <v>5500</v>
      </c>
      <c r="AQ236" s="251"/>
      <c r="AR236" s="251">
        <f ca="1">IF(M236="$0 (pad)",0,IF(M236=0,0,M236*AV236/100/IF(OR($P$7="",ISNUMBER($P$7)=FALSE),1,((1+$P$7/100)^(IF(OR($P$11="",ISNUMBER($P$11)=FALSE),AN236,IF(YEAR(NOW())+$P$11+10&lt;AN236,YEAR(NOW())+$P$11+10,AN236))-YEAR(NOW()))))*IF(OR($P$9="",ISNUMBER($P$9)=FALSE),1,((1+$P$9/100)^(IF(OR($P$11="",ISNUMBER($P$11)=FALSE),AN236,IF(YEAR(NOW())+$P$11+10&lt;AN236,YEAR(NOW())+$P$11+10,AN236))-YEAR(NOW()))))))</f>
        <v>0</v>
      </c>
      <c r="AS236" s="251">
        <f ca="1">IF(N236="$0 (pad)",0,IF(N236=0,0,N236*AV236/100/IF(OR($P$7="",ISNUMBER($P$7)=FALSE),1,((1+$P$7/100)^(IF(OR($P$11="",ISNUMBER($P$11)=FALSE),AN236,IF(YEAR(NOW())+$P$11+10&lt;AN236,YEAR(NOW())+$P$11+10,AN236))-YEAR(NOW()))))*IF(OR($P$9="",ISNUMBER($P$9)=FALSE),1,((1+$P$9/100)^(IF(OR($P$11="",ISNUMBER($P$11)=FALSE),AN236,IF(YEAR(NOW())+$P$11+10&lt;AN236,YEAR(NOW())+$P$11+10,AN236))-YEAR(NOW()))))))</f>
        <v>0</v>
      </c>
      <c r="AT236" s="251">
        <f ca="1">IF(Q236=0,0,Q236*AV236/100/IF(OR($P$7="",ISNUMBER($P$7)=FALSE),1,((1+$P$7/100)^(IF(OR($P$11="",ISNUMBER($P$11)=FALSE),AL236,IF(YEAR(NOW())+$P$11&lt;AL236,YEAR(NOW())+$P$11,AL236))-YEAR(NOW()))))*IF(OR($P$9="",ISNUMBER($P$9)=FALSE),1,((1+$P$9/100)^(IF(OR($P$11="",ISNUMBER($P$11)=FALSE),AL236,IF(YEAR(NOW())+$P$11&lt;AL236,YEAR(NOW())+$P$11,AL236))-YEAR(NOW())))))</f>
        <v>43314</v>
      </c>
      <c r="AU236" s="251">
        <f ca="1">IF(R236=0,0,R236*AV236/100/IF(OR($P$7="",ISNUMBER($P$7)=FALSE),1,((1+$P$7/100)^(IF(OR($P$11="",ISNUMBER($P$11)=FALSE),IF(AN236="",YEAR(NOW())+5,AN236),IF(YEAR(NOW())+$P$11+10&lt;IF(AN236="",YEAR(NOW())+5,AN236),YEAR(NOW())+$P$11+10,IF(AN236="",YEAR(NOW())+5,AN236)))-YEAR(NOW()))))*IF(OR($P$9="",ISNUMBER($P$9)=FALSE),1,((1+$P$9/100)^(IF(OR($P$11="",ISNUMBER($P$11)=FALSE),IF(AN236="",YEAR(NOW())+5,AN236),IF(YEAR(NOW())+$P$11+10&lt;IF(AN236="",YEAR(NOW())+5,AN236),YEAR(NOW())+$P$11+10,IF(AN236="",YEAR(NOW())+5,AN236)))-YEAR(NOW())))))</f>
        <v>2387.5</v>
      </c>
      <c r="AV236" s="78">
        <v>100</v>
      </c>
    </row>
    <row r="237" spans="1:48" x14ac:dyDescent="0.15">
      <c r="A237" s="112">
        <v>218</v>
      </c>
      <c r="B237" s="112" t="s">
        <v>1660</v>
      </c>
      <c r="C237" s="113" t="s">
        <v>1361</v>
      </c>
      <c r="D237" s="112" t="s">
        <v>376</v>
      </c>
      <c r="E237" s="119">
        <v>449703</v>
      </c>
      <c r="F237" s="112" t="s">
        <v>966</v>
      </c>
      <c r="G237" s="112" t="s">
        <v>1661</v>
      </c>
      <c r="H237" s="112" t="s">
        <v>1661</v>
      </c>
      <c r="I237" s="116">
        <v>1</v>
      </c>
      <c r="J237" s="288">
        <v>39300</v>
      </c>
      <c r="K237" s="288">
        <v>5500</v>
      </c>
      <c r="L237" s="288"/>
      <c r="M237" s="288" t="s">
        <v>989</v>
      </c>
      <c r="N237" s="288" t="s">
        <v>989</v>
      </c>
      <c r="O237" s="288">
        <v>44800</v>
      </c>
      <c r="P237" s="288">
        <f t="shared" ca="1" si="9"/>
        <v>44800</v>
      </c>
      <c r="Q237" s="289">
        <v>43314</v>
      </c>
      <c r="R237" s="289">
        <v>2387.5</v>
      </c>
      <c r="S237" s="289">
        <v>45701.5</v>
      </c>
      <c r="T237" s="290">
        <f t="shared" ca="1" si="10"/>
        <v>45701.5</v>
      </c>
      <c r="U237" s="109"/>
      <c r="V237" s="109" t="s">
        <v>1366</v>
      </c>
      <c r="W237" s="109" t="s">
        <v>1369</v>
      </c>
      <c r="X237" s="108" t="s">
        <v>1367</v>
      </c>
      <c r="Y237" s="108" t="s">
        <v>1096</v>
      </c>
      <c r="Z237" s="287">
        <v>43404</v>
      </c>
      <c r="AA237" s="107">
        <f t="shared" ca="1" si="11"/>
        <v>47787</v>
      </c>
      <c r="AB237" s="108" t="s">
        <v>1670</v>
      </c>
      <c r="AC237" s="108" t="s">
        <v>1669</v>
      </c>
      <c r="AD237" s="108">
        <v>2012</v>
      </c>
      <c r="AE237" s="110">
        <v>1672</v>
      </c>
      <c r="AF237" s="110">
        <v>730.4</v>
      </c>
      <c r="AG237" s="108" t="s">
        <v>1666</v>
      </c>
      <c r="AH237" s="110"/>
      <c r="AI237" s="109" t="s">
        <v>991</v>
      </c>
      <c r="AJ237" s="109"/>
      <c r="AK237" s="80">
        <v>47787</v>
      </c>
      <c r="AL237" s="78">
        <v>2030</v>
      </c>
      <c r="AM237" s="78">
        <v>2031</v>
      </c>
      <c r="AN237" s="78">
        <v>2040</v>
      </c>
      <c r="AO237" s="251">
        <f ca="1">IF(J237=0,0,J237*AV237/100/IF(OR($P$7="",ISNUMBER($P$7)=FALSE),1,((1+$P$7/100)^(IF(OR($P$11="",ISNUMBER($P$11)=FALSE),AL237,IF(YEAR(NOW())+$P$11&lt;AL237,YEAR(NOW())+$P$11,AL237))-YEAR(NOW()))))*IF(OR($P$9="",ISNUMBER($P$9)=FALSE),1,((1+$P$9/100)^(IF(OR($P$11="",ISNUMBER($P$11)=FALSE),AL237,IF(YEAR(NOW())+$P$11&lt;AL237,YEAR(NOW())+$P$11,AL237))-YEAR(NOW())))))</f>
        <v>39300</v>
      </c>
      <c r="AP237" s="251">
        <f ca="1">IF(K237=0,0,K237*AV237/100/IF(OR($P$7="",ISNUMBER($P$7)=FALSE),1,((1+$P$7/100)^(IF(OR($P$11="",ISNUMBER($P$11)=FALSE),AM237,IF(YEAR(NOW())+$P$11+1&lt;AM237,YEAR(NOW())+$P$11+1,AM237))-YEAR(NOW()))))*IF(OR($P$9="",ISNUMBER($P$9)=FALSE),1,((1+$P$9/100)^(IF(OR($P$11="",ISNUMBER($P$11)=FALSE),AM237,IF(YEAR(NOW())+$P$11+1&lt;AM237,YEAR(NOW())+$P$11+1,AM237))-YEAR(NOW())))))</f>
        <v>5500</v>
      </c>
      <c r="AQ237" s="251"/>
      <c r="AR237" s="251">
        <f ca="1">IF(M237="$0 (pad)",0,IF(M237=0,0,M237*AV237/100/IF(OR($P$7="",ISNUMBER($P$7)=FALSE),1,((1+$P$7/100)^(IF(OR($P$11="",ISNUMBER($P$11)=FALSE),AN237,IF(YEAR(NOW())+$P$11+10&lt;AN237,YEAR(NOW())+$P$11+10,AN237))-YEAR(NOW()))))*IF(OR($P$9="",ISNUMBER($P$9)=FALSE),1,((1+$P$9/100)^(IF(OR($P$11="",ISNUMBER($P$11)=FALSE),AN237,IF(YEAR(NOW())+$P$11+10&lt;AN237,YEAR(NOW())+$P$11+10,AN237))-YEAR(NOW()))))))</f>
        <v>0</v>
      </c>
      <c r="AS237" s="251">
        <f ca="1">IF(N237="$0 (pad)",0,IF(N237=0,0,N237*AV237/100/IF(OR($P$7="",ISNUMBER($P$7)=FALSE),1,((1+$P$7/100)^(IF(OR($P$11="",ISNUMBER($P$11)=FALSE),AN237,IF(YEAR(NOW())+$P$11+10&lt;AN237,YEAR(NOW())+$P$11+10,AN237))-YEAR(NOW()))))*IF(OR($P$9="",ISNUMBER($P$9)=FALSE),1,((1+$P$9/100)^(IF(OR($P$11="",ISNUMBER($P$11)=FALSE),AN237,IF(YEAR(NOW())+$P$11+10&lt;AN237,YEAR(NOW())+$P$11+10,AN237))-YEAR(NOW()))))))</f>
        <v>0</v>
      </c>
      <c r="AT237" s="251">
        <f ca="1">IF(Q237=0,0,Q237*AV237/100/IF(OR($P$7="",ISNUMBER($P$7)=FALSE),1,((1+$P$7/100)^(IF(OR($P$11="",ISNUMBER($P$11)=FALSE),AL237,IF(YEAR(NOW())+$P$11&lt;AL237,YEAR(NOW())+$P$11,AL237))-YEAR(NOW()))))*IF(OR($P$9="",ISNUMBER($P$9)=FALSE),1,((1+$P$9/100)^(IF(OR($P$11="",ISNUMBER($P$11)=FALSE),AL237,IF(YEAR(NOW())+$P$11&lt;AL237,YEAR(NOW())+$P$11,AL237))-YEAR(NOW())))))</f>
        <v>43314</v>
      </c>
      <c r="AU237" s="251">
        <f ca="1">IF(R237=0,0,R237*AV237/100/IF(OR($P$7="",ISNUMBER($P$7)=FALSE),1,((1+$P$7/100)^(IF(OR($P$11="",ISNUMBER($P$11)=FALSE),IF(AN237="",YEAR(NOW())+5,AN237),IF(YEAR(NOW())+$P$11+10&lt;IF(AN237="",YEAR(NOW())+5,AN237),YEAR(NOW())+$P$11+10,IF(AN237="",YEAR(NOW())+5,AN237)))-YEAR(NOW()))))*IF(OR($P$9="",ISNUMBER($P$9)=FALSE),1,((1+$P$9/100)^(IF(OR($P$11="",ISNUMBER($P$11)=FALSE),IF(AN237="",YEAR(NOW())+5,AN237),IF(YEAR(NOW())+$P$11+10&lt;IF(AN237="",YEAR(NOW())+5,AN237),YEAR(NOW())+$P$11+10,IF(AN237="",YEAR(NOW())+5,AN237)))-YEAR(NOW())))))</f>
        <v>2387.5</v>
      </c>
      <c r="AV237" s="78">
        <v>100</v>
      </c>
    </row>
    <row r="238" spans="1:48" x14ac:dyDescent="0.15">
      <c r="A238" s="112">
        <v>219</v>
      </c>
      <c r="B238" s="112" t="s">
        <v>1660</v>
      </c>
      <c r="C238" s="113" t="s">
        <v>1361</v>
      </c>
      <c r="D238" s="112" t="s">
        <v>377</v>
      </c>
      <c r="E238" s="119">
        <v>449704</v>
      </c>
      <c r="F238" s="112" t="s">
        <v>966</v>
      </c>
      <c r="G238" s="112" t="s">
        <v>1661</v>
      </c>
      <c r="H238" s="112" t="s">
        <v>1661</v>
      </c>
      <c r="I238" s="116">
        <v>1</v>
      </c>
      <c r="J238" s="288">
        <v>36400</v>
      </c>
      <c r="K238" s="288">
        <v>5500</v>
      </c>
      <c r="L238" s="288"/>
      <c r="M238" s="288" t="s">
        <v>989</v>
      </c>
      <c r="N238" s="288" t="s">
        <v>989</v>
      </c>
      <c r="O238" s="288">
        <v>41900</v>
      </c>
      <c r="P238" s="288">
        <f t="shared" ca="1" si="9"/>
        <v>41900</v>
      </c>
      <c r="Q238" s="289">
        <v>43314</v>
      </c>
      <c r="R238" s="289">
        <v>2387.5</v>
      </c>
      <c r="S238" s="289">
        <v>45701.5</v>
      </c>
      <c r="T238" s="290">
        <f t="shared" ca="1" si="10"/>
        <v>45701.5</v>
      </c>
      <c r="U238" s="109"/>
      <c r="V238" s="109" t="s">
        <v>1366</v>
      </c>
      <c r="W238" s="109" t="s">
        <v>1369</v>
      </c>
      <c r="X238" s="108" t="s">
        <v>1367</v>
      </c>
      <c r="Y238" s="108" t="s">
        <v>1096</v>
      </c>
      <c r="Z238" s="287">
        <v>43404</v>
      </c>
      <c r="AA238" s="107">
        <f t="shared" ca="1" si="11"/>
        <v>47787</v>
      </c>
      <c r="AB238" s="108" t="s">
        <v>1670</v>
      </c>
      <c r="AC238" s="108" t="s">
        <v>1669</v>
      </c>
      <c r="AD238" s="108">
        <v>2012</v>
      </c>
      <c r="AE238" s="110">
        <v>1576</v>
      </c>
      <c r="AF238" s="110">
        <v>729.11</v>
      </c>
      <c r="AG238" s="108" t="s">
        <v>1666</v>
      </c>
      <c r="AH238" s="110"/>
      <c r="AI238" s="109" t="s">
        <v>991</v>
      </c>
      <c r="AJ238" s="109"/>
      <c r="AK238" s="80">
        <v>47787</v>
      </c>
      <c r="AL238" s="78">
        <v>2030</v>
      </c>
      <c r="AM238" s="78">
        <v>2031</v>
      </c>
      <c r="AN238" s="78">
        <v>2040</v>
      </c>
      <c r="AO238" s="251">
        <f ca="1">IF(J238=0,0,J238*AV238/100/IF(OR($P$7="",ISNUMBER($P$7)=FALSE),1,((1+$P$7/100)^(IF(OR($P$11="",ISNUMBER($P$11)=FALSE),AL238,IF(YEAR(NOW())+$P$11&lt;AL238,YEAR(NOW())+$P$11,AL238))-YEAR(NOW()))))*IF(OR($P$9="",ISNUMBER($P$9)=FALSE),1,((1+$P$9/100)^(IF(OR($P$11="",ISNUMBER($P$11)=FALSE),AL238,IF(YEAR(NOW())+$P$11&lt;AL238,YEAR(NOW())+$P$11,AL238))-YEAR(NOW())))))</f>
        <v>36400</v>
      </c>
      <c r="AP238" s="251">
        <f ca="1">IF(K238=0,0,K238*AV238/100/IF(OR($P$7="",ISNUMBER($P$7)=FALSE),1,((1+$P$7/100)^(IF(OR($P$11="",ISNUMBER($P$11)=FALSE),AM238,IF(YEAR(NOW())+$P$11+1&lt;AM238,YEAR(NOW())+$P$11+1,AM238))-YEAR(NOW()))))*IF(OR($P$9="",ISNUMBER($P$9)=FALSE),1,((1+$P$9/100)^(IF(OR($P$11="",ISNUMBER($P$11)=FALSE),AM238,IF(YEAR(NOW())+$P$11+1&lt;AM238,YEAR(NOW())+$P$11+1,AM238))-YEAR(NOW())))))</f>
        <v>5500</v>
      </c>
      <c r="AQ238" s="251"/>
      <c r="AR238" s="251">
        <f ca="1">IF(M238="$0 (pad)",0,IF(M238=0,0,M238*AV238/100/IF(OR($P$7="",ISNUMBER($P$7)=FALSE),1,((1+$P$7/100)^(IF(OR($P$11="",ISNUMBER($P$11)=FALSE),AN238,IF(YEAR(NOW())+$P$11+10&lt;AN238,YEAR(NOW())+$P$11+10,AN238))-YEAR(NOW()))))*IF(OR($P$9="",ISNUMBER($P$9)=FALSE),1,((1+$P$9/100)^(IF(OR($P$11="",ISNUMBER($P$11)=FALSE),AN238,IF(YEAR(NOW())+$P$11+10&lt;AN238,YEAR(NOW())+$P$11+10,AN238))-YEAR(NOW()))))))</f>
        <v>0</v>
      </c>
      <c r="AS238" s="251">
        <f ca="1">IF(N238="$0 (pad)",0,IF(N238=0,0,N238*AV238/100/IF(OR($P$7="",ISNUMBER($P$7)=FALSE),1,((1+$P$7/100)^(IF(OR($P$11="",ISNUMBER($P$11)=FALSE),AN238,IF(YEAR(NOW())+$P$11+10&lt;AN238,YEAR(NOW())+$P$11+10,AN238))-YEAR(NOW()))))*IF(OR($P$9="",ISNUMBER($P$9)=FALSE),1,((1+$P$9/100)^(IF(OR($P$11="",ISNUMBER($P$11)=FALSE),AN238,IF(YEAR(NOW())+$P$11+10&lt;AN238,YEAR(NOW())+$P$11+10,AN238))-YEAR(NOW()))))))</f>
        <v>0</v>
      </c>
      <c r="AT238" s="251">
        <f ca="1">IF(Q238=0,0,Q238*AV238/100/IF(OR($P$7="",ISNUMBER($P$7)=FALSE),1,((1+$P$7/100)^(IF(OR($P$11="",ISNUMBER($P$11)=FALSE),AL238,IF(YEAR(NOW())+$P$11&lt;AL238,YEAR(NOW())+$P$11,AL238))-YEAR(NOW()))))*IF(OR($P$9="",ISNUMBER($P$9)=FALSE),1,((1+$P$9/100)^(IF(OR($P$11="",ISNUMBER($P$11)=FALSE),AL238,IF(YEAR(NOW())+$P$11&lt;AL238,YEAR(NOW())+$P$11,AL238))-YEAR(NOW())))))</f>
        <v>43314</v>
      </c>
      <c r="AU238" s="251">
        <f ca="1">IF(R238=0,0,R238*AV238/100/IF(OR($P$7="",ISNUMBER($P$7)=FALSE),1,((1+$P$7/100)^(IF(OR($P$11="",ISNUMBER($P$11)=FALSE),IF(AN238="",YEAR(NOW())+5,AN238),IF(YEAR(NOW())+$P$11+10&lt;IF(AN238="",YEAR(NOW())+5,AN238),YEAR(NOW())+$P$11+10,IF(AN238="",YEAR(NOW())+5,AN238)))-YEAR(NOW()))))*IF(OR($P$9="",ISNUMBER($P$9)=FALSE),1,((1+$P$9/100)^(IF(OR($P$11="",ISNUMBER($P$11)=FALSE),IF(AN238="",YEAR(NOW())+5,AN238),IF(YEAR(NOW())+$P$11+10&lt;IF(AN238="",YEAR(NOW())+5,AN238),YEAR(NOW())+$P$11+10,IF(AN238="",YEAR(NOW())+5,AN238)))-YEAR(NOW())))))</f>
        <v>2387.5</v>
      </c>
      <c r="AV238" s="78">
        <v>100</v>
      </c>
    </row>
    <row r="239" spans="1:48" x14ac:dyDescent="0.15">
      <c r="A239" s="112">
        <v>220</v>
      </c>
      <c r="B239" s="112" t="s">
        <v>1660</v>
      </c>
      <c r="C239" s="113" t="s">
        <v>1361</v>
      </c>
      <c r="D239" s="112" t="s">
        <v>378</v>
      </c>
      <c r="E239" s="119">
        <v>420833</v>
      </c>
      <c r="F239" s="112" t="s">
        <v>966</v>
      </c>
      <c r="G239" s="112" t="s">
        <v>1661</v>
      </c>
      <c r="H239" s="112" t="s">
        <v>1661</v>
      </c>
      <c r="I239" s="116">
        <v>1</v>
      </c>
      <c r="J239" s="288">
        <v>55300</v>
      </c>
      <c r="K239" s="288">
        <v>5500</v>
      </c>
      <c r="L239" s="288"/>
      <c r="M239" s="288" t="s">
        <v>989</v>
      </c>
      <c r="N239" s="288" t="s">
        <v>989</v>
      </c>
      <c r="O239" s="288">
        <v>60800</v>
      </c>
      <c r="P239" s="288">
        <f t="shared" ca="1" si="9"/>
        <v>60800</v>
      </c>
      <c r="Q239" s="289">
        <v>43314</v>
      </c>
      <c r="R239" s="289">
        <v>23875</v>
      </c>
      <c r="S239" s="289">
        <v>67189</v>
      </c>
      <c r="T239" s="290">
        <f t="shared" ca="1" si="10"/>
        <v>67189</v>
      </c>
      <c r="U239" s="109"/>
      <c r="V239" s="109" t="s">
        <v>1366</v>
      </c>
      <c r="W239" s="109" t="s">
        <v>1369</v>
      </c>
      <c r="X239" s="108" t="s">
        <v>1367</v>
      </c>
      <c r="Y239" s="108" t="s">
        <v>1097</v>
      </c>
      <c r="Z239" s="287">
        <v>42643</v>
      </c>
      <c r="AA239" s="107">
        <f t="shared" ca="1" si="11"/>
        <v>47756</v>
      </c>
      <c r="AB239" s="108" t="s">
        <v>1670</v>
      </c>
      <c r="AC239" s="108" t="s">
        <v>1669</v>
      </c>
      <c r="AD239" s="108">
        <v>2010</v>
      </c>
      <c r="AE239" s="110">
        <v>1950</v>
      </c>
      <c r="AF239" s="110">
        <v>729.23</v>
      </c>
      <c r="AG239" s="108" t="s">
        <v>1666</v>
      </c>
      <c r="AH239" s="110"/>
      <c r="AI239" s="109" t="s">
        <v>991</v>
      </c>
      <c r="AJ239" s="109"/>
      <c r="AK239" s="80">
        <v>47756</v>
      </c>
      <c r="AL239" s="78">
        <v>2030</v>
      </c>
      <c r="AM239" s="78">
        <v>2031</v>
      </c>
      <c r="AN239" s="78">
        <v>2054</v>
      </c>
      <c r="AO239" s="251">
        <f ca="1">IF(J239=0,0,J239*AV239/100/IF(OR($P$7="",ISNUMBER($P$7)=FALSE),1,((1+$P$7/100)^(IF(OR($P$11="",ISNUMBER($P$11)=FALSE),AL239,IF(YEAR(NOW())+$P$11&lt;AL239,YEAR(NOW())+$P$11,AL239))-YEAR(NOW()))))*IF(OR($P$9="",ISNUMBER($P$9)=FALSE),1,((1+$P$9/100)^(IF(OR($P$11="",ISNUMBER($P$11)=FALSE),AL239,IF(YEAR(NOW())+$P$11&lt;AL239,YEAR(NOW())+$P$11,AL239))-YEAR(NOW())))))</f>
        <v>55300</v>
      </c>
      <c r="AP239" s="251">
        <f ca="1">IF(K239=0,0,K239*AV239/100/IF(OR($P$7="",ISNUMBER($P$7)=FALSE),1,((1+$P$7/100)^(IF(OR($P$11="",ISNUMBER($P$11)=FALSE),AM239,IF(YEAR(NOW())+$P$11+1&lt;AM239,YEAR(NOW())+$P$11+1,AM239))-YEAR(NOW()))))*IF(OR($P$9="",ISNUMBER($P$9)=FALSE),1,((1+$P$9/100)^(IF(OR($P$11="",ISNUMBER($P$11)=FALSE),AM239,IF(YEAR(NOW())+$P$11+1&lt;AM239,YEAR(NOW())+$P$11+1,AM239))-YEAR(NOW())))))</f>
        <v>5500</v>
      </c>
      <c r="AQ239" s="251"/>
      <c r="AR239" s="251">
        <f ca="1">IF(M239="$0 (pad)",0,IF(M239=0,0,M239*AV239/100/IF(OR($P$7="",ISNUMBER($P$7)=FALSE),1,((1+$P$7/100)^(IF(OR($P$11="",ISNUMBER($P$11)=FALSE),AN239,IF(YEAR(NOW())+$P$11+10&lt;AN239,YEAR(NOW())+$P$11+10,AN239))-YEAR(NOW()))))*IF(OR($P$9="",ISNUMBER($P$9)=FALSE),1,((1+$P$9/100)^(IF(OR($P$11="",ISNUMBER($P$11)=FALSE),AN239,IF(YEAR(NOW())+$P$11+10&lt;AN239,YEAR(NOW())+$P$11+10,AN239))-YEAR(NOW()))))))</f>
        <v>0</v>
      </c>
      <c r="AS239" s="251">
        <f ca="1">IF(N239="$0 (pad)",0,IF(N239=0,0,N239*AV239/100/IF(OR($P$7="",ISNUMBER($P$7)=FALSE),1,((1+$P$7/100)^(IF(OR($P$11="",ISNUMBER($P$11)=FALSE),AN239,IF(YEAR(NOW())+$P$11+10&lt;AN239,YEAR(NOW())+$P$11+10,AN239))-YEAR(NOW()))))*IF(OR($P$9="",ISNUMBER($P$9)=FALSE),1,((1+$P$9/100)^(IF(OR($P$11="",ISNUMBER($P$11)=FALSE),AN239,IF(YEAR(NOW())+$P$11+10&lt;AN239,YEAR(NOW())+$P$11+10,AN239))-YEAR(NOW()))))))</f>
        <v>0</v>
      </c>
      <c r="AT239" s="251">
        <f ca="1">IF(Q239=0,0,Q239*AV239/100/IF(OR($P$7="",ISNUMBER($P$7)=FALSE),1,((1+$P$7/100)^(IF(OR($P$11="",ISNUMBER($P$11)=FALSE),AL239,IF(YEAR(NOW())+$P$11&lt;AL239,YEAR(NOW())+$P$11,AL239))-YEAR(NOW()))))*IF(OR($P$9="",ISNUMBER($P$9)=FALSE),1,((1+$P$9/100)^(IF(OR($P$11="",ISNUMBER($P$11)=FALSE),AL239,IF(YEAR(NOW())+$P$11&lt;AL239,YEAR(NOW())+$P$11,AL239))-YEAR(NOW())))))</f>
        <v>43314</v>
      </c>
      <c r="AU239" s="251">
        <f ca="1">IF(R239=0,0,R239*AV239/100/IF(OR($P$7="",ISNUMBER($P$7)=FALSE),1,((1+$P$7/100)^(IF(OR($P$11="",ISNUMBER($P$11)=FALSE),IF(AN239="",YEAR(NOW())+5,AN239),IF(YEAR(NOW())+$P$11+10&lt;IF(AN239="",YEAR(NOW())+5,AN239),YEAR(NOW())+$P$11+10,IF(AN239="",YEAR(NOW())+5,AN239)))-YEAR(NOW()))))*IF(OR($P$9="",ISNUMBER($P$9)=FALSE),1,((1+$P$9/100)^(IF(OR($P$11="",ISNUMBER($P$11)=FALSE),IF(AN239="",YEAR(NOW())+5,AN239),IF(YEAR(NOW())+$P$11+10&lt;IF(AN239="",YEAR(NOW())+5,AN239),YEAR(NOW())+$P$11+10,IF(AN239="",YEAR(NOW())+5,AN239)))-YEAR(NOW())))))</f>
        <v>23875</v>
      </c>
      <c r="AV239" s="78">
        <v>100</v>
      </c>
    </row>
    <row r="240" spans="1:48" x14ac:dyDescent="0.15">
      <c r="A240" s="112">
        <v>221</v>
      </c>
      <c r="B240" s="112" t="s">
        <v>1660</v>
      </c>
      <c r="C240" s="113" t="s">
        <v>1361</v>
      </c>
      <c r="D240" s="112" t="s">
        <v>379</v>
      </c>
      <c r="E240" s="119">
        <v>449844</v>
      </c>
      <c r="F240" s="112" t="s">
        <v>966</v>
      </c>
      <c r="G240" s="112" t="s">
        <v>1662</v>
      </c>
      <c r="H240" s="112" t="s">
        <v>1662</v>
      </c>
      <c r="I240" s="116">
        <v>1</v>
      </c>
      <c r="J240" s="288">
        <v>40900</v>
      </c>
      <c r="K240" s="288">
        <v>5500</v>
      </c>
      <c r="L240" s="288"/>
      <c r="M240" s="288" t="s">
        <v>989</v>
      </c>
      <c r="N240" s="288" t="s">
        <v>989</v>
      </c>
      <c r="O240" s="288">
        <v>46400</v>
      </c>
      <c r="P240" s="288">
        <f t="shared" ca="1" si="9"/>
        <v>46400</v>
      </c>
      <c r="Q240" s="289">
        <v>43314</v>
      </c>
      <c r="R240" s="289">
        <v>23875</v>
      </c>
      <c r="S240" s="289">
        <v>67189</v>
      </c>
      <c r="T240" s="290">
        <f t="shared" ca="1" si="10"/>
        <v>67189</v>
      </c>
      <c r="U240" s="109"/>
      <c r="V240" s="109" t="s">
        <v>1366</v>
      </c>
      <c r="W240" s="109" t="s">
        <v>1369</v>
      </c>
      <c r="X240" s="108" t="s">
        <v>1367</v>
      </c>
      <c r="Y240" s="108" t="s">
        <v>1098</v>
      </c>
      <c r="Z240" s="287">
        <v>46170</v>
      </c>
      <c r="AA240" s="107">
        <f t="shared" ca="1" si="11"/>
        <v>50553</v>
      </c>
      <c r="AB240" s="108" t="s">
        <v>1670</v>
      </c>
      <c r="AC240" s="108" t="s">
        <v>1669</v>
      </c>
      <c r="AD240" s="108">
        <v>2012</v>
      </c>
      <c r="AE240" s="110">
        <v>1697</v>
      </c>
      <c r="AF240" s="110">
        <v>736.25</v>
      </c>
      <c r="AG240" s="108" t="s">
        <v>1666</v>
      </c>
      <c r="AH240" s="110">
        <v>1.5</v>
      </c>
      <c r="AI240" s="109" t="s">
        <v>991</v>
      </c>
      <c r="AJ240" s="109"/>
      <c r="AK240" s="80">
        <v>50553</v>
      </c>
      <c r="AL240" s="78">
        <v>2038</v>
      </c>
      <c r="AM240" s="78">
        <v>2039</v>
      </c>
      <c r="AN240" s="78">
        <v>2049</v>
      </c>
      <c r="AO240" s="251">
        <f ca="1">IF(J240=0,0,J240*AV240/100/IF(OR($P$7="",ISNUMBER($P$7)=FALSE),1,((1+$P$7/100)^(IF(OR($P$11="",ISNUMBER($P$11)=FALSE),AL240,IF(YEAR(NOW())+$P$11&lt;AL240,YEAR(NOW())+$P$11,AL240))-YEAR(NOW()))))*IF(OR($P$9="",ISNUMBER($P$9)=FALSE),1,((1+$P$9/100)^(IF(OR($P$11="",ISNUMBER($P$11)=FALSE),AL240,IF(YEAR(NOW())+$P$11&lt;AL240,YEAR(NOW())+$P$11,AL240))-YEAR(NOW())))))</f>
        <v>40900</v>
      </c>
      <c r="AP240" s="251">
        <f ca="1">IF(K240=0,0,K240*AV240/100/IF(OR($P$7="",ISNUMBER($P$7)=FALSE),1,((1+$P$7/100)^(IF(OR($P$11="",ISNUMBER($P$11)=FALSE),AM240,IF(YEAR(NOW())+$P$11+1&lt;AM240,YEAR(NOW())+$P$11+1,AM240))-YEAR(NOW()))))*IF(OR($P$9="",ISNUMBER($P$9)=FALSE),1,((1+$P$9/100)^(IF(OR($P$11="",ISNUMBER($P$11)=FALSE),AM240,IF(YEAR(NOW())+$P$11+1&lt;AM240,YEAR(NOW())+$P$11+1,AM240))-YEAR(NOW())))))</f>
        <v>5500</v>
      </c>
      <c r="AQ240" s="251"/>
      <c r="AR240" s="251">
        <f ca="1">IF(M240="$0 (pad)",0,IF(M240=0,0,M240*AV240/100/IF(OR($P$7="",ISNUMBER($P$7)=FALSE),1,((1+$P$7/100)^(IF(OR($P$11="",ISNUMBER($P$11)=FALSE),AN240,IF(YEAR(NOW())+$P$11+10&lt;AN240,YEAR(NOW())+$P$11+10,AN240))-YEAR(NOW()))))*IF(OR($P$9="",ISNUMBER($P$9)=FALSE),1,((1+$P$9/100)^(IF(OR($P$11="",ISNUMBER($P$11)=FALSE),AN240,IF(YEAR(NOW())+$P$11+10&lt;AN240,YEAR(NOW())+$P$11+10,AN240))-YEAR(NOW()))))))</f>
        <v>0</v>
      </c>
      <c r="AS240" s="251">
        <f ca="1">IF(N240="$0 (pad)",0,IF(N240=0,0,N240*AV240/100/IF(OR($P$7="",ISNUMBER($P$7)=FALSE),1,((1+$P$7/100)^(IF(OR($P$11="",ISNUMBER($P$11)=FALSE),AN240,IF(YEAR(NOW())+$P$11+10&lt;AN240,YEAR(NOW())+$P$11+10,AN240))-YEAR(NOW()))))*IF(OR($P$9="",ISNUMBER($P$9)=FALSE),1,((1+$P$9/100)^(IF(OR($P$11="",ISNUMBER($P$11)=FALSE),AN240,IF(YEAR(NOW())+$P$11+10&lt;AN240,YEAR(NOW())+$P$11+10,AN240))-YEAR(NOW()))))))</f>
        <v>0</v>
      </c>
      <c r="AT240" s="251">
        <f ca="1">IF(Q240=0,0,Q240*AV240/100/IF(OR($P$7="",ISNUMBER($P$7)=FALSE),1,((1+$P$7/100)^(IF(OR($P$11="",ISNUMBER($P$11)=FALSE),AL240,IF(YEAR(NOW())+$P$11&lt;AL240,YEAR(NOW())+$P$11,AL240))-YEAR(NOW()))))*IF(OR($P$9="",ISNUMBER($P$9)=FALSE),1,((1+$P$9/100)^(IF(OR($P$11="",ISNUMBER($P$11)=FALSE),AL240,IF(YEAR(NOW())+$P$11&lt;AL240,YEAR(NOW())+$P$11,AL240))-YEAR(NOW())))))</f>
        <v>43314</v>
      </c>
      <c r="AU240" s="251">
        <f ca="1">IF(R240=0,0,R240*AV240/100/IF(OR($P$7="",ISNUMBER($P$7)=FALSE),1,((1+$P$7/100)^(IF(OR($P$11="",ISNUMBER($P$11)=FALSE),IF(AN240="",YEAR(NOW())+5,AN240),IF(YEAR(NOW())+$P$11+10&lt;IF(AN240="",YEAR(NOW())+5,AN240),YEAR(NOW())+$P$11+10,IF(AN240="",YEAR(NOW())+5,AN240)))-YEAR(NOW()))))*IF(OR($P$9="",ISNUMBER($P$9)=FALSE),1,((1+$P$9/100)^(IF(OR($P$11="",ISNUMBER($P$11)=FALSE),IF(AN240="",YEAR(NOW())+5,AN240),IF(YEAR(NOW())+$P$11+10&lt;IF(AN240="",YEAR(NOW())+5,AN240),YEAR(NOW())+$P$11+10,IF(AN240="",YEAR(NOW())+5,AN240)))-YEAR(NOW())))))</f>
        <v>23875</v>
      </c>
      <c r="AV240" s="78">
        <v>100</v>
      </c>
    </row>
    <row r="241" spans="1:48" x14ac:dyDescent="0.15">
      <c r="A241" s="112">
        <v>222</v>
      </c>
      <c r="B241" s="112" t="s">
        <v>1660</v>
      </c>
      <c r="C241" s="113" t="s">
        <v>1361</v>
      </c>
      <c r="D241" s="112" t="s">
        <v>380</v>
      </c>
      <c r="E241" s="119">
        <v>447034</v>
      </c>
      <c r="F241" s="112" t="s">
        <v>966</v>
      </c>
      <c r="G241" s="112" t="s">
        <v>1661</v>
      </c>
      <c r="H241" s="112" t="s">
        <v>1661</v>
      </c>
      <c r="I241" s="116">
        <v>1</v>
      </c>
      <c r="J241" s="288">
        <v>35200</v>
      </c>
      <c r="K241" s="288">
        <v>5500</v>
      </c>
      <c r="L241" s="288"/>
      <c r="M241" s="288" t="s">
        <v>989</v>
      </c>
      <c r="N241" s="288" t="s">
        <v>989</v>
      </c>
      <c r="O241" s="288">
        <v>40700</v>
      </c>
      <c r="P241" s="288">
        <f t="shared" ca="1" si="9"/>
        <v>40700</v>
      </c>
      <c r="Q241" s="289">
        <v>43314</v>
      </c>
      <c r="R241" s="289">
        <v>2387.5</v>
      </c>
      <c r="S241" s="289">
        <v>45701.5</v>
      </c>
      <c r="T241" s="290">
        <f t="shared" ca="1" si="10"/>
        <v>45701.5</v>
      </c>
      <c r="U241" s="109"/>
      <c r="V241" s="109" t="s">
        <v>1366</v>
      </c>
      <c r="W241" s="109" t="s">
        <v>1369</v>
      </c>
      <c r="X241" s="108" t="s">
        <v>1367</v>
      </c>
      <c r="Y241" s="108" t="s">
        <v>1097</v>
      </c>
      <c r="Z241" s="287">
        <v>42643</v>
      </c>
      <c r="AA241" s="107">
        <f t="shared" ca="1" si="11"/>
        <v>47026</v>
      </c>
      <c r="AB241" s="108" t="s">
        <v>1670</v>
      </c>
      <c r="AC241" s="108" t="s">
        <v>1669</v>
      </c>
      <c r="AD241" s="108">
        <v>2012</v>
      </c>
      <c r="AE241" s="110">
        <v>1605</v>
      </c>
      <c r="AF241" s="110">
        <v>730.56</v>
      </c>
      <c r="AG241" s="108" t="s">
        <v>1666</v>
      </c>
      <c r="AH241" s="110"/>
      <c r="AI241" s="109" t="s">
        <v>991</v>
      </c>
      <c r="AJ241" s="109"/>
      <c r="AK241" s="80">
        <v>47026</v>
      </c>
      <c r="AL241" s="78">
        <v>2028</v>
      </c>
      <c r="AM241" s="78">
        <v>2029</v>
      </c>
      <c r="AN241" s="78">
        <v>2054</v>
      </c>
      <c r="AO241" s="251">
        <f ca="1">IF(J241=0,0,J241*AV241/100/IF(OR($P$7="",ISNUMBER($P$7)=FALSE),1,((1+$P$7/100)^(IF(OR($P$11="",ISNUMBER($P$11)=FALSE),AL241,IF(YEAR(NOW())+$P$11&lt;AL241,YEAR(NOW())+$P$11,AL241))-YEAR(NOW()))))*IF(OR($P$9="",ISNUMBER($P$9)=FALSE),1,((1+$P$9/100)^(IF(OR($P$11="",ISNUMBER($P$11)=FALSE),AL241,IF(YEAR(NOW())+$P$11&lt;AL241,YEAR(NOW())+$P$11,AL241))-YEAR(NOW())))))</f>
        <v>35200</v>
      </c>
      <c r="AP241" s="251">
        <f ca="1">IF(K241=0,0,K241*AV241/100/IF(OR($P$7="",ISNUMBER($P$7)=FALSE),1,((1+$P$7/100)^(IF(OR($P$11="",ISNUMBER($P$11)=FALSE),AM241,IF(YEAR(NOW())+$P$11+1&lt;AM241,YEAR(NOW())+$P$11+1,AM241))-YEAR(NOW()))))*IF(OR($P$9="",ISNUMBER($P$9)=FALSE),1,((1+$P$9/100)^(IF(OR($P$11="",ISNUMBER($P$11)=FALSE),AM241,IF(YEAR(NOW())+$P$11+1&lt;AM241,YEAR(NOW())+$P$11+1,AM241))-YEAR(NOW())))))</f>
        <v>5500</v>
      </c>
      <c r="AQ241" s="251"/>
      <c r="AR241" s="251">
        <f ca="1">IF(M241="$0 (pad)",0,IF(M241=0,0,M241*AV241/100/IF(OR($P$7="",ISNUMBER($P$7)=FALSE),1,((1+$P$7/100)^(IF(OR($P$11="",ISNUMBER($P$11)=FALSE),AN241,IF(YEAR(NOW())+$P$11+10&lt;AN241,YEAR(NOW())+$P$11+10,AN241))-YEAR(NOW()))))*IF(OR($P$9="",ISNUMBER($P$9)=FALSE),1,((1+$P$9/100)^(IF(OR($P$11="",ISNUMBER($P$11)=FALSE),AN241,IF(YEAR(NOW())+$P$11+10&lt;AN241,YEAR(NOW())+$P$11+10,AN241))-YEAR(NOW()))))))</f>
        <v>0</v>
      </c>
      <c r="AS241" s="251">
        <f ca="1">IF(N241="$0 (pad)",0,IF(N241=0,0,N241*AV241/100/IF(OR($P$7="",ISNUMBER($P$7)=FALSE),1,((1+$P$7/100)^(IF(OR($P$11="",ISNUMBER($P$11)=FALSE),AN241,IF(YEAR(NOW())+$P$11+10&lt;AN241,YEAR(NOW())+$P$11+10,AN241))-YEAR(NOW()))))*IF(OR($P$9="",ISNUMBER($P$9)=FALSE),1,((1+$P$9/100)^(IF(OR($P$11="",ISNUMBER($P$11)=FALSE),AN241,IF(YEAR(NOW())+$P$11+10&lt;AN241,YEAR(NOW())+$P$11+10,AN241))-YEAR(NOW()))))))</f>
        <v>0</v>
      </c>
      <c r="AT241" s="251">
        <f ca="1">IF(Q241=0,0,Q241*AV241/100/IF(OR($P$7="",ISNUMBER($P$7)=FALSE),1,((1+$P$7/100)^(IF(OR($P$11="",ISNUMBER($P$11)=FALSE),AL241,IF(YEAR(NOW())+$P$11&lt;AL241,YEAR(NOW())+$P$11,AL241))-YEAR(NOW()))))*IF(OR($P$9="",ISNUMBER($P$9)=FALSE),1,((1+$P$9/100)^(IF(OR($P$11="",ISNUMBER($P$11)=FALSE),AL241,IF(YEAR(NOW())+$P$11&lt;AL241,YEAR(NOW())+$P$11,AL241))-YEAR(NOW())))))</f>
        <v>43314</v>
      </c>
      <c r="AU241" s="251">
        <f ca="1">IF(R241=0,0,R241*AV241/100/IF(OR($P$7="",ISNUMBER($P$7)=FALSE),1,((1+$P$7/100)^(IF(OR($P$11="",ISNUMBER($P$11)=FALSE),IF(AN241="",YEAR(NOW())+5,AN241),IF(YEAR(NOW())+$P$11+10&lt;IF(AN241="",YEAR(NOW())+5,AN241),YEAR(NOW())+$P$11+10,IF(AN241="",YEAR(NOW())+5,AN241)))-YEAR(NOW()))))*IF(OR($P$9="",ISNUMBER($P$9)=FALSE),1,((1+$P$9/100)^(IF(OR($P$11="",ISNUMBER($P$11)=FALSE),IF(AN241="",YEAR(NOW())+5,AN241),IF(YEAR(NOW())+$P$11+10&lt;IF(AN241="",YEAR(NOW())+5,AN241),YEAR(NOW())+$P$11+10,IF(AN241="",YEAR(NOW())+5,AN241)))-YEAR(NOW())))))</f>
        <v>2387.5</v>
      </c>
      <c r="AV241" s="78">
        <v>100</v>
      </c>
    </row>
    <row r="242" spans="1:48" x14ac:dyDescent="0.15">
      <c r="A242" s="112">
        <v>223</v>
      </c>
      <c r="B242" s="112" t="s">
        <v>1660</v>
      </c>
      <c r="C242" s="113" t="s">
        <v>1361</v>
      </c>
      <c r="D242" s="112" t="s">
        <v>381</v>
      </c>
      <c r="E242" s="119">
        <v>449845</v>
      </c>
      <c r="F242" s="112" t="s">
        <v>966</v>
      </c>
      <c r="G242" s="112" t="s">
        <v>1662</v>
      </c>
      <c r="H242" s="112" t="s">
        <v>1662</v>
      </c>
      <c r="I242" s="116">
        <v>1</v>
      </c>
      <c r="J242" s="288">
        <v>35200</v>
      </c>
      <c r="K242" s="288">
        <v>5500</v>
      </c>
      <c r="L242" s="288"/>
      <c r="M242" s="288" t="s">
        <v>989</v>
      </c>
      <c r="N242" s="288" t="s">
        <v>989</v>
      </c>
      <c r="O242" s="288">
        <v>40700</v>
      </c>
      <c r="P242" s="288">
        <f t="shared" ca="1" si="9"/>
        <v>40700</v>
      </c>
      <c r="Q242" s="289">
        <v>43314</v>
      </c>
      <c r="R242" s="289">
        <v>2387.5</v>
      </c>
      <c r="S242" s="289">
        <v>45701.5</v>
      </c>
      <c r="T242" s="290">
        <f t="shared" ca="1" si="10"/>
        <v>45701.5</v>
      </c>
      <c r="U242" s="109"/>
      <c r="V242" s="109" t="s">
        <v>1366</v>
      </c>
      <c r="W242" s="109" t="s">
        <v>1369</v>
      </c>
      <c r="X242" s="108" t="s">
        <v>1367</v>
      </c>
      <c r="Y242" s="108" t="s">
        <v>1098</v>
      </c>
      <c r="Z242" s="287">
        <v>45601</v>
      </c>
      <c r="AA242" s="107">
        <f t="shared" ca="1" si="11"/>
        <v>49984</v>
      </c>
      <c r="AB242" s="108" t="s">
        <v>1670</v>
      </c>
      <c r="AC242" s="108" t="s">
        <v>1669</v>
      </c>
      <c r="AD242" s="108">
        <v>2013</v>
      </c>
      <c r="AE242" s="110">
        <v>1550</v>
      </c>
      <c r="AF242" s="110">
        <v>732.58</v>
      </c>
      <c r="AG242" s="108" t="s">
        <v>1666</v>
      </c>
      <c r="AH242" s="110">
        <v>0.38</v>
      </c>
      <c r="AI242" s="109" t="s">
        <v>991</v>
      </c>
      <c r="AJ242" s="109"/>
      <c r="AK242" s="80">
        <v>49984</v>
      </c>
      <c r="AL242" s="78">
        <v>2036</v>
      </c>
      <c r="AM242" s="78">
        <v>2037</v>
      </c>
      <c r="AN242" s="78">
        <v>2049</v>
      </c>
      <c r="AO242" s="251">
        <f ca="1">IF(J242=0,0,J242*AV242/100/IF(OR($P$7="",ISNUMBER($P$7)=FALSE),1,((1+$P$7/100)^(IF(OR($P$11="",ISNUMBER($P$11)=FALSE),AL242,IF(YEAR(NOW())+$P$11&lt;AL242,YEAR(NOW())+$P$11,AL242))-YEAR(NOW()))))*IF(OR($P$9="",ISNUMBER($P$9)=FALSE),1,((1+$P$9/100)^(IF(OR($P$11="",ISNUMBER($P$11)=FALSE),AL242,IF(YEAR(NOW())+$P$11&lt;AL242,YEAR(NOW())+$P$11,AL242))-YEAR(NOW())))))</f>
        <v>35200</v>
      </c>
      <c r="AP242" s="251">
        <f ca="1">IF(K242=0,0,K242*AV242/100/IF(OR($P$7="",ISNUMBER($P$7)=FALSE),1,((1+$P$7/100)^(IF(OR($P$11="",ISNUMBER($P$11)=FALSE),AM242,IF(YEAR(NOW())+$P$11+1&lt;AM242,YEAR(NOW())+$P$11+1,AM242))-YEAR(NOW()))))*IF(OR($P$9="",ISNUMBER($P$9)=FALSE),1,((1+$P$9/100)^(IF(OR($P$11="",ISNUMBER($P$11)=FALSE),AM242,IF(YEAR(NOW())+$P$11+1&lt;AM242,YEAR(NOW())+$P$11+1,AM242))-YEAR(NOW())))))</f>
        <v>5500</v>
      </c>
      <c r="AQ242" s="251"/>
      <c r="AR242" s="251">
        <f ca="1">IF(M242="$0 (pad)",0,IF(M242=0,0,M242*AV242/100/IF(OR($P$7="",ISNUMBER($P$7)=FALSE),1,((1+$P$7/100)^(IF(OR($P$11="",ISNUMBER($P$11)=FALSE),AN242,IF(YEAR(NOW())+$P$11+10&lt;AN242,YEAR(NOW())+$P$11+10,AN242))-YEAR(NOW()))))*IF(OR($P$9="",ISNUMBER($P$9)=FALSE),1,((1+$P$9/100)^(IF(OR($P$11="",ISNUMBER($P$11)=FALSE),AN242,IF(YEAR(NOW())+$P$11+10&lt;AN242,YEAR(NOW())+$P$11+10,AN242))-YEAR(NOW()))))))</f>
        <v>0</v>
      </c>
      <c r="AS242" s="251">
        <f ca="1">IF(N242="$0 (pad)",0,IF(N242=0,0,N242*AV242/100/IF(OR($P$7="",ISNUMBER($P$7)=FALSE),1,((1+$P$7/100)^(IF(OR($P$11="",ISNUMBER($P$11)=FALSE),AN242,IF(YEAR(NOW())+$P$11+10&lt;AN242,YEAR(NOW())+$P$11+10,AN242))-YEAR(NOW()))))*IF(OR($P$9="",ISNUMBER($P$9)=FALSE),1,((1+$P$9/100)^(IF(OR($P$11="",ISNUMBER($P$11)=FALSE),AN242,IF(YEAR(NOW())+$P$11+10&lt;AN242,YEAR(NOW())+$P$11+10,AN242))-YEAR(NOW()))))))</f>
        <v>0</v>
      </c>
      <c r="AT242" s="251">
        <f ca="1">IF(Q242=0,0,Q242*AV242/100/IF(OR($P$7="",ISNUMBER($P$7)=FALSE),1,((1+$P$7/100)^(IF(OR($P$11="",ISNUMBER($P$11)=FALSE),AL242,IF(YEAR(NOW())+$P$11&lt;AL242,YEAR(NOW())+$P$11,AL242))-YEAR(NOW()))))*IF(OR($P$9="",ISNUMBER($P$9)=FALSE),1,((1+$P$9/100)^(IF(OR($P$11="",ISNUMBER($P$11)=FALSE),AL242,IF(YEAR(NOW())+$P$11&lt;AL242,YEAR(NOW())+$P$11,AL242))-YEAR(NOW())))))</f>
        <v>43314</v>
      </c>
      <c r="AU242" s="251">
        <f ca="1">IF(R242=0,0,R242*AV242/100/IF(OR($P$7="",ISNUMBER($P$7)=FALSE),1,((1+$P$7/100)^(IF(OR($P$11="",ISNUMBER($P$11)=FALSE),IF(AN242="",YEAR(NOW())+5,AN242),IF(YEAR(NOW())+$P$11+10&lt;IF(AN242="",YEAR(NOW())+5,AN242),YEAR(NOW())+$P$11+10,IF(AN242="",YEAR(NOW())+5,AN242)))-YEAR(NOW()))))*IF(OR($P$9="",ISNUMBER($P$9)=FALSE),1,((1+$P$9/100)^(IF(OR($P$11="",ISNUMBER($P$11)=FALSE),IF(AN242="",YEAR(NOW())+5,AN242),IF(YEAR(NOW())+$P$11+10&lt;IF(AN242="",YEAR(NOW())+5,AN242),YEAR(NOW())+$P$11+10,IF(AN242="",YEAR(NOW())+5,AN242)))-YEAR(NOW())))))</f>
        <v>2387.5</v>
      </c>
      <c r="AV242" s="78">
        <v>100</v>
      </c>
    </row>
    <row r="243" spans="1:48" x14ac:dyDescent="0.15">
      <c r="A243" s="112">
        <v>224</v>
      </c>
      <c r="B243" s="112" t="s">
        <v>1660</v>
      </c>
      <c r="C243" s="113" t="s">
        <v>1361</v>
      </c>
      <c r="D243" s="112" t="s">
        <v>382</v>
      </c>
      <c r="E243" s="119">
        <v>449875</v>
      </c>
      <c r="F243" s="112" t="s">
        <v>966</v>
      </c>
      <c r="G243" s="112" t="s">
        <v>1662</v>
      </c>
      <c r="H243" s="112" t="s">
        <v>1662</v>
      </c>
      <c r="I243" s="116">
        <v>1</v>
      </c>
      <c r="J243" s="288">
        <v>36400</v>
      </c>
      <c r="K243" s="288">
        <v>5500</v>
      </c>
      <c r="L243" s="288"/>
      <c r="M243" s="288" t="s">
        <v>989</v>
      </c>
      <c r="N243" s="288" t="s">
        <v>989</v>
      </c>
      <c r="O243" s="288">
        <v>41900</v>
      </c>
      <c r="P243" s="288">
        <f t="shared" ca="1" si="9"/>
        <v>41900</v>
      </c>
      <c r="Q243" s="289">
        <v>43314</v>
      </c>
      <c r="R243" s="289">
        <v>2387.5</v>
      </c>
      <c r="S243" s="289">
        <v>45701.5</v>
      </c>
      <c r="T243" s="290">
        <f t="shared" ca="1" si="10"/>
        <v>45701.5</v>
      </c>
      <c r="U243" s="109"/>
      <c r="V243" s="109" t="s">
        <v>1366</v>
      </c>
      <c r="W243" s="109" t="s">
        <v>1369</v>
      </c>
      <c r="X243" s="108" t="s">
        <v>1367</v>
      </c>
      <c r="Y243" s="108" t="s">
        <v>1098</v>
      </c>
      <c r="Z243" s="287">
        <v>46170</v>
      </c>
      <c r="AA243" s="107">
        <f t="shared" ca="1" si="11"/>
        <v>50553</v>
      </c>
      <c r="AB243" s="108" t="s">
        <v>1670</v>
      </c>
      <c r="AC243" s="108" t="s">
        <v>1669</v>
      </c>
      <c r="AD243" s="108">
        <v>2013</v>
      </c>
      <c r="AE243" s="110">
        <v>1593.5</v>
      </c>
      <c r="AF243" s="110">
        <v>732.68</v>
      </c>
      <c r="AG243" s="108" t="s">
        <v>1666</v>
      </c>
      <c r="AH243" s="110">
        <v>1.1000000000000001</v>
      </c>
      <c r="AI243" s="109" t="s">
        <v>991</v>
      </c>
      <c r="AJ243" s="109"/>
      <c r="AK243" s="80">
        <v>50553</v>
      </c>
      <c r="AL243" s="78">
        <v>2038</v>
      </c>
      <c r="AM243" s="78">
        <v>2039</v>
      </c>
      <c r="AN243" s="78">
        <v>2049</v>
      </c>
      <c r="AO243" s="251">
        <f ca="1">IF(J243=0,0,J243*AV243/100/IF(OR($P$7="",ISNUMBER($P$7)=FALSE),1,((1+$P$7/100)^(IF(OR($P$11="",ISNUMBER($P$11)=FALSE),AL243,IF(YEAR(NOW())+$P$11&lt;AL243,YEAR(NOW())+$P$11,AL243))-YEAR(NOW()))))*IF(OR($P$9="",ISNUMBER($P$9)=FALSE),1,((1+$P$9/100)^(IF(OR($P$11="",ISNUMBER($P$11)=FALSE),AL243,IF(YEAR(NOW())+$P$11&lt;AL243,YEAR(NOW())+$P$11,AL243))-YEAR(NOW())))))</f>
        <v>36400</v>
      </c>
      <c r="AP243" s="251">
        <f ca="1">IF(K243=0,0,K243*AV243/100/IF(OR($P$7="",ISNUMBER($P$7)=FALSE),1,((1+$P$7/100)^(IF(OR($P$11="",ISNUMBER($P$11)=FALSE),AM243,IF(YEAR(NOW())+$P$11+1&lt;AM243,YEAR(NOW())+$P$11+1,AM243))-YEAR(NOW()))))*IF(OR($P$9="",ISNUMBER($P$9)=FALSE),1,((1+$P$9/100)^(IF(OR($P$11="",ISNUMBER($P$11)=FALSE),AM243,IF(YEAR(NOW())+$P$11+1&lt;AM243,YEAR(NOW())+$P$11+1,AM243))-YEAR(NOW())))))</f>
        <v>5500</v>
      </c>
      <c r="AQ243" s="251"/>
      <c r="AR243" s="251">
        <f ca="1">IF(M243="$0 (pad)",0,IF(M243=0,0,M243*AV243/100/IF(OR($P$7="",ISNUMBER($P$7)=FALSE),1,((1+$P$7/100)^(IF(OR($P$11="",ISNUMBER($P$11)=FALSE),AN243,IF(YEAR(NOW())+$P$11+10&lt;AN243,YEAR(NOW())+$P$11+10,AN243))-YEAR(NOW()))))*IF(OR($P$9="",ISNUMBER($P$9)=FALSE),1,((1+$P$9/100)^(IF(OR($P$11="",ISNUMBER($P$11)=FALSE),AN243,IF(YEAR(NOW())+$P$11+10&lt;AN243,YEAR(NOW())+$P$11+10,AN243))-YEAR(NOW()))))))</f>
        <v>0</v>
      </c>
      <c r="AS243" s="251">
        <f ca="1">IF(N243="$0 (pad)",0,IF(N243=0,0,N243*AV243/100/IF(OR($P$7="",ISNUMBER($P$7)=FALSE),1,((1+$P$7/100)^(IF(OR($P$11="",ISNUMBER($P$11)=FALSE),AN243,IF(YEAR(NOW())+$P$11+10&lt;AN243,YEAR(NOW())+$P$11+10,AN243))-YEAR(NOW()))))*IF(OR($P$9="",ISNUMBER($P$9)=FALSE),1,((1+$P$9/100)^(IF(OR($P$11="",ISNUMBER($P$11)=FALSE),AN243,IF(YEAR(NOW())+$P$11+10&lt;AN243,YEAR(NOW())+$P$11+10,AN243))-YEAR(NOW()))))))</f>
        <v>0</v>
      </c>
      <c r="AT243" s="251">
        <f ca="1">IF(Q243=0,0,Q243*AV243/100/IF(OR($P$7="",ISNUMBER($P$7)=FALSE),1,((1+$P$7/100)^(IF(OR($P$11="",ISNUMBER($P$11)=FALSE),AL243,IF(YEAR(NOW())+$P$11&lt;AL243,YEAR(NOW())+$P$11,AL243))-YEAR(NOW()))))*IF(OR($P$9="",ISNUMBER($P$9)=FALSE),1,((1+$P$9/100)^(IF(OR($P$11="",ISNUMBER($P$11)=FALSE),AL243,IF(YEAR(NOW())+$P$11&lt;AL243,YEAR(NOW())+$P$11,AL243))-YEAR(NOW())))))</f>
        <v>43314</v>
      </c>
      <c r="AU243" s="251">
        <f ca="1">IF(R243=0,0,R243*AV243/100/IF(OR($P$7="",ISNUMBER($P$7)=FALSE),1,((1+$P$7/100)^(IF(OR($P$11="",ISNUMBER($P$11)=FALSE),IF(AN243="",YEAR(NOW())+5,AN243),IF(YEAR(NOW())+$P$11+10&lt;IF(AN243="",YEAR(NOW())+5,AN243),YEAR(NOW())+$P$11+10,IF(AN243="",YEAR(NOW())+5,AN243)))-YEAR(NOW()))))*IF(OR($P$9="",ISNUMBER($P$9)=FALSE),1,((1+$P$9/100)^(IF(OR($P$11="",ISNUMBER($P$11)=FALSE),IF(AN243="",YEAR(NOW())+5,AN243),IF(YEAR(NOW())+$P$11+10&lt;IF(AN243="",YEAR(NOW())+5,AN243),YEAR(NOW())+$P$11+10,IF(AN243="",YEAR(NOW())+5,AN243)))-YEAR(NOW())))))</f>
        <v>2387.5</v>
      </c>
      <c r="AV243" s="78">
        <v>100</v>
      </c>
    </row>
    <row r="244" spans="1:48" x14ac:dyDescent="0.15">
      <c r="A244" s="112">
        <v>225</v>
      </c>
      <c r="B244" s="112" t="s">
        <v>1660</v>
      </c>
      <c r="C244" s="113" t="s">
        <v>1361</v>
      </c>
      <c r="D244" s="112" t="s">
        <v>383</v>
      </c>
      <c r="E244" s="119">
        <v>449702</v>
      </c>
      <c r="F244" s="112" t="s">
        <v>966</v>
      </c>
      <c r="G244" s="112" t="s">
        <v>1661</v>
      </c>
      <c r="H244" s="112" t="s">
        <v>1661</v>
      </c>
      <c r="I244" s="116">
        <v>1</v>
      </c>
      <c r="J244" s="288">
        <v>35200</v>
      </c>
      <c r="K244" s="288">
        <v>20500</v>
      </c>
      <c r="L244" s="288"/>
      <c r="M244" s="288">
        <v>0</v>
      </c>
      <c r="N244" s="288">
        <v>35800</v>
      </c>
      <c r="O244" s="288">
        <v>91500</v>
      </c>
      <c r="P244" s="288">
        <f t="shared" ca="1" si="9"/>
        <v>91500</v>
      </c>
      <c r="Q244" s="289">
        <v>43314</v>
      </c>
      <c r="R244" s="289">
        <v>23875</v>
      </c>
      <c r="S244" s="289">
        <v>67189</v>
      </c>
      <c r="T244" s="290">
        <f t="shared" ca="1" si="10"/>
        <v>67189</v>
      </c>
      <c r="U244" s="109"/>
      <c r="V244" s="109" t="s">
        <v>1366</v>
      </c>
      <c r="W244" s="109" t="s">
        <v>1369</v>
      </c>
      <c r="X244" s="108" t="s">
        <v>1367</v>
      </c>
      <c r="Y244" s="108" t="s">
        <v>1096</v>
      </c>
      <c r="Z244" s="287">
        <v>43404</v>
      </c>
      <c r="AA244" s="107">
        <f t="shared" ca="1" si="11"/>
        <v>47787</v>
      </c>
      <c r="AB244" s="108" t="s">
        <v>1670</v>
      </c>
      <c r="AC244" s="108" t="s">
        <v>1669</v>
      </c>
      <c r="AD244" s="108">
        <v>2012</v>
      </c>
      <c r="AE244" s="110">
        <v>1429</v>
      </c>
      <c r="AF244" s="110">
        <v>731.05</v>
      </c>
      <c r="AG244" s="108" t="s">
        <v>1666</v>
      </c>
      <c r="AH244" s="110"/>
      <c r="AI244" s="109" t="s">
        <v>991</v>
      </c>
      <c r="AJ244" s="109"/>
      <c r="AK244" s="80">
        <v>47787</v>
      </c>
      <c r="AL244" s="78">
        <v>2030</v>
      </c>
      <c r="AM244" s="78">
        <v>2031</v>
      </c>
      <c r="AN244" s="78">
        <v>2040</v>
      </c>
      <c r="AO244" s="251">
        <f ca="1">IF(J244=0,0,J244*AV244/100/IF(OR($P$7="",ISNUMBER($P$7)=FALSE),1,((1+$P$7/100)^(IF(OR($P$11="",ISNUMBER($P$11)=FALSE),AL244,IF(YEAR(NOW())+$P$11&lt;AL244,YEAR(NOW())+$P$11,AL244))-YEAR(NOW()))))*IF(OR($P$9="",ISNUMBER($P$9)=FALSE),1,((1+$P$9/100)^(IF(OR($P$11="",ISNUMBER($P$11)=FALSE),AL244,IF(YEAR(NOW())+$P$11&lt;AL244,YEAR(NOW())+$P$11,AL244))-YEAR(NOW())))))</f>
        <v>35200</v>
      </c>
      <c r="AP244" s="251">
        <f ca="1">IF(K244=0,0,K244*AV244/100/IF(OR($P$7="",ISNUMBER($P$7)=FALSE),1,((1+$P$7/100)^(IF(OR($P$11="",ISNUMBER($P$11)=FALSE),AM244,IF(YEAR(NOW())+$P$11+1&lt;AM244,YEAR(NOW())+$P$11+1,AM244))-YEAR(NOW()))))*IF(OR($P$9="",ISNUMBER($P$9)=FALSE),1,((1+$P$9/100)^(IF(OR($P$11="",ISNUMBER($P$11)=FALSE),AM244,IF(YEAR(NOW())+$P$11+1&lt;AM244,YEAR(NOW())+$P$11+1,AM244))-YEAR(NOW())))))</f>
        <v>20500</v>
      </c>
      <c r="AQ244" s="251"/>
      <c r="AR244" s="251">
        <f ca="1">IF(M244="$0 (pad)",0,IF(M244=0,0,M244*AV244/100/IF(OR($P$7="",ISNUMBER($P$7)=FALSE),1,((1+$P$7/100)^(IF(OR($P$11="",ISNUMBER($P$11)=FALSE),AN244,IF(YEAR(NOW())+$P$11+10&lt;AN244,YEAR(NOW())+$P$11+10,AN244))-YEAR(NOW()))))*IF(OR($P$9="",ISNUMBER($P$9)=FALSE),1,((1+$P$9/100)^(IF(OR($P$11="",ISNUMBER($P$11)=FALSE),AN244,IF(YEAR(NOW())+$P$11+10&lt;AN244,YEAR(NOW())+$P$11+10,AN244))-YEAR(NOW()))))))</f>
        <v>0</v>
      </c>
      <c r="AS244" s="251">
        <f ca="1">IF(N244="$0 (pad)",0,IF(N244=0,0,N244*AV244/100/IF(OR($P$7="",ISNUMBER($P$7)=FALSE),1,((1+$P$7/100)^(IF(OR($P$11="",ISNUMBER($P$11)=FALSE),AN244,IF(YEAR(NOW())+$P$11+10&lt;AN244,YEAR(NOW())+$P$11+10,AN244))-YEAR(NOW()))))*IF(OR($P$9="",ISNUMBER($P$9)=FALSE),1,((1+$P$9/100)^(IF(OR($P$11="",ISNUMBER($P$11)=FALSE),AN244,IF(YEAR(NOW())+$P$11+10&lt;AN244,YEAR(NOW())+$P$11+10,AN244))-YEAR(NOW()))))))</f>
        <v>35800</v>
      </c>
      <c r="AT244" s="251">
        <f ca="1">IF(Q244=0,0,Q244*AV244/100/IF(OR($P$7="",ISNUMBER($P$7)=FALSE),1,((1+$P$7/100)^(IF(OR($P$11="",ISNUMBER($P$11)=FALSE),AL244,IF(YEAR(NOW())+$P$11&lt;AL244,YEAR(NOW())+$P$11,AL244))-YEAR(NOW()))))*IF(OR($P$9="",ISNUMBER($P$9)=FALSE),1,((1+$P$9/100)^(IF(OR($P$11="",ISNUMBER($P$11)=FALSE),AL244,IF(YEAR(NOW())+$P$11&lt;AL244,YEAR(NOW())+$P$11,AL244))-YEAR(NOW())))))</f>
        <v>43314</v>
      </c>
      <c r="AU244" s="251">
        <f ca="1">IF(R244=0,0,R244*AV244/100/IF(OR($P$7="",ISNUMBER($P$7)=FALSE),1,((1+$P$7/100)^(IF(OR($P$11="",ISNUMBER($P$11)=FALSE),IF(AN244="",YEAR(NOW())+5,AN244),IF(YEAR(NOW())+$P$11+10&lt;IF(AN244="",YEAR(NOW())+5,AN244),YEAR(NOW())+$P$11+10,IF(AN244="",YEAR(NOW())+5,AN244)))-YEAR(NOW()))))*IF(OR($P$9="",ISNUMBER($P$9)=FALSE),1,((1+$P$9/100)^(IF(OR($P$11="",ISNUMBER($P$11)=FALSE),IF(AN244="",YEAR(NOW())+5,AN244),IF(YEAR(NOW())+$P$11+10&lt;IF(AN244="",YEAR(NOW())+5,AN244),YEAR(NOW())+$P$11+10,IF(AN244="",YEAR(NOW())+5,AN244)))-YEAR(NOW())))))</f>
        <v>23875</v>
      </c>
      <c r="AV244" s="78">
        <v>100</v>
      </c>
    </row>
    <row r="245" spans="1:48" x14ac:dyDescent="0.15">
      <c r="A245" s="112">
        <v>226</v>
      </c>
      <c r="B245" s="112" t="s">
        <v>1660</v>
      </c>
      <c r="C245" s="113" t="s">
        <v>1361</v>
      </c>
      <c r="D245" s="112" t="s">
        <v>384</v>
      </c>
      <c r="E245" s="119">
        <v>305077</v>
      </c>
      <c r="F245" s="112" t="s">
        <v>966</v>
      </c>
      <c r="G245" s="112" t="s">
        <v>1661</v>
      </c>
      <c r="H245" s="112" t="s">
        <v>1661</v>
      </c>
      <c r="I245" s="116">
        <v>1</v>
      </c>
      <c r="J245" s="288">
        <v>29800</v>
      </c>
      <c r="K245" s="288">
        <v>5500</v>
      </c>
      <c r="L245" s="288"/>
      <c r="M245" s="288" t="s">
        <v>989</v>
      </c>
      <c r="N245" s="288" t="s">
        <v>989</v>
      </c>
      <c r="O245" s="288">
        <v>35300</v>
      </c>
      <c r="P245" s="288">
        <f t="shared" ca="1" si="9"/>
        <v>35300</v>
      </c>
      <c r="Q245" s="289">
        <v>30665</v>
      </c>
      <c r="R245" s="289">
        <v>23875</v>
      </c>
      <c r="S245" s="289">
        <v>54540</v>
      </c>
      <c r="T245" s="290">
        <f t="shared" ca="1" si="10"/>
        <v>54540</v>
      </c>
      <c r="U245" s="109"/>
      <c r="V245" s="109" t="s">
        <v>1366</v>
      </c>
      <c r="W245" s="109" t="s">
        <v>1369</v>
      </c>
      <c r="X245" s="108" t="s">
        <v>1367</v>
      </c>
      <c r="Y245" s="108" t="s">
        <v>1099</v>
      </c>
      <c r="Z245" s="287">
        <v>41608</v>
      </c>
      <c r="AA245" s="107">
        <f t="shared" ca="1" si="11"/>
        <v>45991</v>
      </c>
      <c r="AB245" s="108" t="s">
        <v>1670</v>
      </c>
      <c r="AC245" s="108" t="s">
        <v>1669</v>
      </c>
      <c r="AD245" s="108">
        <v>2004</v>
      </c>
      <c r="AE245" s="110">
        <v>704.5</v>
      </c>
      <c r="AF245" s="110">
        <v>704.5</v>
      </c>
      <c r="AG245" s="108" t="s">
        <v>1665</v>
      </c>
      <c r="AH245" s="110"/>
      <c r="AI245" s="109" t="s">
        <v>991</v>
      </c>
      <c r="AJ245" s="109"/>
      <c r="AK245" s="80">
        <v>45991</v>
      </c>
      <c r="AL245" s="78">
        <v>2025</v>
      </c>
      <c r="AM245" s="78">
        <v>2026</v>
      </c>
      <c r="AN245" s="78">
        <v>2039</v>
      </c>
      <c r="AO245" s="251">
        <f ca="1">IF(J245=0,0,J245*AV245/100/IF(OR($P$7="",ISNUMBER($P$7)=FALSE),1,((1+$P$7/100)^(IF(OR($P$11="",ISNUMBER($P$11)=FALSE),AL245,IF(YEAR(NOW())+$P$11&lt;AL245,YEAR(NOW())+$P$11,AL245))-YEAR(NOW()))))*IF(OR($P$9="",ISNUMBER($P$9)=FALSE),1,((1+$P$9/100)^(IF(OR($P$11="",ISNUMBER($P$11)=FALSE),AL245,IF(YEAR(NOW())+$P$11&lt;AL245,YEAR(NOW())+$P$11,AL245))-YEAR(NOW())))))</f>
        <v>29800</v>
      </c>
      <c r="AP245" s="251">
        <f ca="1">IF(K245=0,0,K245*AV245/100/IF(OR($P$7="",ISNUMBER($P$7)=FALSE),1,((1+$P$7/100)^(IF(OR($P$11="",ISNUMBER($P$11)=FALSE),AM245,IF(YEAR(NOW())+$P$11+1&lt;AM245,YEAR(NOW())+$P$11+1,AM245))-YEAR(NOW()))))*IF(OR($P$9="",ISNUMBER($P$9)=FALSE),1,((1+$P$9/100)^(IF(OR($P$11="",ISNUMBER($P$11)=FALSE),AM245,IF(YEAR(NOW())+$P$11+1&lt;AM245,YEAR(NOW())+$P$11+1,AM245))-YEAR(NOW())))))</f>
        <v>5500</v>
      </c>
      <c r="AQ245" s="251"/>
      <c r="AR245" s="251">
        <f ca="1">IF(M245="$0 (pad)",0,IF(M245=0,0,M245*AV245/100/IF(OR($P$7="",ISNUMBER($P$7)=FALSE),1,((1+$P$7/100)^(IF(OR($P$11="",ISNUMBER($P$11)=FALSE),AN245,IF(YEAR(NOW())+$P$11+10&lt;AN245,YEAR(NOW())+$P$11+10,AN245))-YEAR(NOW()))))*IF(OR($P$9="",ISNUMBER($P$9)=FALSE),1,((1+$P$9/100)^(IF(OR($P$11="",ISNUMBER($P$11)=FALSE),AN245,IF(YEAR(NOW())+$P$11+10&lt;AN245,YEAR(NOW())+$P$11+10,AN245))-YEAR(NOW()))))))</f>
        <v>0</v>
      </c>
      <c r="AS245" s="251">
        <f ca="1">IF(N245="$0 (pad)",0,IF(N245=0,0,N245*AV245/100/IF(OR($P$7="",ISNUMBER($P$7)=FALSE),1,((1+$P$7/100)^(IF(OR($P$11="",ISNUMBER($P$11)=FALSE),AN245,IF(YEAR(NOW())+$P$11+10&lt;AN245,YEAR(NOW())+$P$11+10,AN245))-YEAR(NOW()))))*IF(OR($P$9="",ISNUMBER($P$9)=FALSE),1,((1+$P$9/100)^(IF(OR($P$11="",ISNUMBER($P$11)=FALSE),AN245,IF(YEAR(NOW())+$P$11+10&lt;AN245,YEAR(NOW())+$P$11+10,AN245))-YEAR(NOW()))))))</f>
        <v>0</v>
      </c>
      <c r="AT245" s="251">
        <f ca="1">IF(Q245=0,0,Q245*AV245/100/IF(OR($P$7="",ISNUMBER($P$7)=FALSE),1,((1+$P$7/100)^(IF(OR($P$11="",ISNUMBER($P$11)=FALSE),AL245,IF(YEAR(NOW())+$P$11&lt;AL245,YEAR(NOW())+$P$11,AL245))-YEAR(NOW()))))*IF(OR($P$9="",ISNUMBER($P$9)=FALSE),1,((1+$P$9/100)^(IF(OR($P$11="",ISNUMBER($P$11)=FALSE),AL245,IF(YEAR(NOW())+$P$11&lt;AL245,YEAR(NOW())+$P$11,AL245))-YEAR(NOW())))))</f>
        <v>30665</v>
      </c>
      <c r="AU245" s="251">
        <f ca="1">IF(R245=0,0,R245*AV245/100/IF(OR($P$7="",ISNUMBER($P$7)=FALSE),1,((1+$P$7/100)^(IF(OR($P$11="",ISNUMBER($P$11)=FALSE),IF(AN245="",YEAR(NOW())+5,AN245),IF(YEAR(NOW())+$P$11+10&lt;IF(AN245="",YEAR(NOW())+5,AN245),YEAR(NOW())+$P$11+10,IF(AN245="",YEAR(NOW())+5,AN245)))-YEAR(NOW()))))*IF(OR($P$9="",ISNUMBER($P$9)=FALSE),1,((1+$P$9/100)^(IF(OR($P$11="",ISNUMBER($P$11)=FALSE),IF(AN245="",YEAR(NOW())+5,AN245),IF(YEAR(NOW())+$P$11+10&lt;IF(AN245="",YEAR(NOW())+5,AN245),YEAR(NOW())+$P$11+10,IF(AN245="",YEAR(NOW())+5,AN245)))-YEAR(NOW())))))</f>
        <v>23875</v>
      </c>
      <c r="AV245" s="78">
        <v>100</v>
      </c>
    </row>
    <row r="246" spans="1:48" x14ac:dyDescent="0.15">
      <c r="A246" s="112">
        <v>227</v>
      </c>
      <c r="B246" s="112" t="s">
        <v>1660</v>
      </c>
      <c r="C246" s="113" t="s">
        <v>1361</v>
      </c>
      <c r="D246" s="112" t="s">
        <v>385</v>
      </c>
      <c r="E246" s="119">
        <v>447035</v>
      </c>
      <c r="F246" s="112" t="s">
        <v>966</v>
      </c>
      <c r="G246" s="112" t="s">
        <v>1662</v>
      </c>
      <c r="H246" s="112" t="s">
        <v>1662</v>
      </c>
      <c r="I246" s="116">
        <v>1</v>
      </c>
      <c r="J246" s="288">
        <v>35200</v>
      </c>
      <c r="K246" s="288">
        <v>5500</v>
      </c>
      <c r="L246" s="288"/>
      <c r="M246" s="288" t="s">
        <v>989</v>
      </c>
      <c r="N246" s="288" t="s">
        <v>989</v>
      </c>
      <c r="O246" s="288">
        <v>40700</v>
      </c>
      <c r="P246" s="288">
        <f t="shared" ca="1" si="9"/>
        <v>40700</v>
      </c>
      <c r="Q246" s="289">
        <v>43314</v>
      </c>
      <c r="R246" s="289">
        <v>2387.5</v>
      </c>
      <c r="S246" s="289">
        <v>45701.5</v>
      </c>
      <c r="T246" s="290">
        <f t="shared" ca="1" si="10"/>
        <v>45701.5</v>
      </c>
      <c r="U246" s="109"/>
      <c r="V246" s="109" t="s">
        <v>1366</v>
      </c>
      <c r="W246" s="109" t="s">
        <v>1369</v>
      </c>
      <c r="X246" s="108" t="s">
        <v>1367</v>
      </c>
      <c r="Y246" s="108" t="s">
        <v>1097</v>
      </c>
      <c r="Z246" s="287">
        <v>45624</v>
      </c>
      <c r="AA246" s="107">
        <f t="shared" ca="1" si="11"/>
        <v>50007</v>
      </c>
      <c r="AB246" s="108" t="s">
        <v>1670</v>
      </c>
      <c r="AC246" s="108" t="s">
        <v>1669</v>
      </c>
      <c r="AD246" s="108">
        <v>2012</v>
      </c>
      <c r="AE246" s="110">
        <v>1583</v>
      </c>
      <c r="AF246" s="110">
        <v>729.07</v>
      </c>
      <c r="AG246" s="108" t="s">
        <v>1666</v>
      </c>
      <c r="AH246" s="110">
        <v>0.9</v>
      </c>
      <c r="AI246" s="109" t="s">
        <v>991</v>
      </c>
      <c r="AJ246" s="109"/>
      <c r="AK246" s="80">
        <v>50007</v>
      </c>
      <c r="AL246" s="78">
        <v>2036</v>
      </c>
      <c r="AM246" s="78">
        <v>2037</v>
      </c>
      <c r="AN246" s="78">
        <v>2054</v>
      </c>
      <c r="AO246" s="251">
        <f ca="1">IF(J246=0,0,J246*AV246/100/IF(OR($P$7="",ISNUMBER($P$7)=FALSE),1,((1+$P$7/100)^(IF(OR($P$11="",ISNUMBER($P$11)=FALSE),AL246,IF(YEAR(NOW())+$P$11&lt;AL246,YEAR(NOW())+$P$11,AL246))-YEAR(NOW()))))*IF(OR($P$9="",ISNUMBER($P$9)=FALSE),1,((1+$P$9/100)^(IF(OR($P$11="",ISNUMBER($P$11)=FALSE),AL246,IF(YEAR(NOW())+$P$11&lt;AL246,YEAR(NOW())+$P$11,AL246))-YEAR(NOW())))))</f>
        <v>35200</v>
      </c>
      <c r="AP246" s="251">
        <f ca="1">IF(K246=0,0,K246*AV246/100/IF(OR($P$7="",ISNUMBER($P$7)=FALSE),1,((1+$P$7/100)^(IF(OR($P$11="",ISNUMBER($P$11)=FALSE),AM246,IF(YEAR(NOW())+$P$11+1&lt;AM246,YEAR(NOW())+$P$11+1,AM246))-YEAR(NOW()))))*IF(OR($P$9="",ISNUMBER($P$9)=FALSE),1,((1+$P$9/100)^(IF(OR($P$11="",ISNUMBER($P$11)=FALSE),AM246,IF(YEAR(NOW())+$P$11+1&lt;AM246,YEAR(NOW())+$P$11+1,AM246))-YEAR(NOW())))))</f>
        <v>5500</v>
      </c>
      <c r="AQ246" s="251"/>
      <c r="AR246" s="251">
        <f ca="1">IF(M246="$0 (pad)",0,IF(M246=0,0,M246*AV246/100/IF(OR($P$7="",ISNUMBER($P$7)=FALSE),1,((1+$P$7/100)^(IF(OR($P$11="",ISNUMBER($P$11)=FALSE),AN246,IF(YEAR(NOW())+$P$11+10&lt;AN246,YEAR(NOW())+$P$11+10,AN246))-YEAR(NOW()))))*IF(OR($P$9="",ISNUMBER($P$9)=FALSE),1,((1+$P$9/100)^(IF(OR($P$11="",ISNUMBER($P$11)=FALSE),AN246,IF(YEAR(NOW())+$P$11+10&lt;AN246,YEAR(NOW())+$P$11+10,AN246))-YEAR(NOW()))))))</f>
        <v>0</v>
      </c>
      <c r="AS246" s="251">
        <f ca="1">IF(N246="$0 (pad)",0,IF(N246=0,0,N246*AV246/100/IF(OR($P$7="",ISNUMBER($P$7)=FALSE),1,((1+$P$7/100)^(IF(OR($P$11="",ISNUMBER($P$11)=FALSE),AN246,IF(YEAR(NOW())+$P$11+10&lt;AN246,YEAR(NOW())+$P$11+10,AN246))-YEAR(NOW()))))*IF(OR($P$9="",ISNUMBER($P$9)=FALSE),1,((1+$P$9/100)^(IF(OR($P$11="",ISNUMBER($P$11)=FALSE),AN246,IF(YEAR(NOW())+$P$11+10&lt;AN246,YEAR(NOW())+$P$11+10,AN246))-YEAR(NOW()))))))</f>
        <v>0</v>
      </c>
      <c r="AT246" s="251">
        <f ca="1">IF(Q246=0,0,Q246*AV246/100/IF(OR($P$7="",ISNUMBER($P$7)=FALSE),1,((1+$P$7/100)^(IF(OR($P$11="",ISNUMBER($P$11)=FALSE),AL246,IF(YEAR(NOW())+$P$11&lt;AL246,YEAR(NOW())+$P$11,AL246))-YEAR(NOW()))))*IF(OR($P$9="",ISNUMBER($P$9)=FALSE),1,((1+$P$9/100)^(IF(OR($P$11="",ISNUMBER($P$11)=FALSE),AL246,IF(YEAR(NOW())+$P$11&lt;AL246,YEAR(NOW())+$P$11,AL246))-YEAR(NOW())))))</f>
        <v>43314</v>
      </c>
      <c r="AU246" s="251">
        <f ca="1">IF(R246=0,0,R246*AV246/100/IF(OR($P$7="",ISNUMBER($P$7)=FALSE),1,((1+$P$7/100)^(IF(OR($P$11="",ISNUMBER($P$11)=FALSE),IF(AN246="",YEAR(NOW())+5,AN246),IF(YEAR(NOW())+$P$11+10&lt;IF(AN246="",YEAR(NOW())+5,AN246),YEAR(NOW())+$P$11+10,IF(AN246="",YEAR(NOW())+5,AN246)))-YEAR(NOW()))))*IF(OR($P$9="",ISNUMBER($P$9)=FALSE),1,((1+$P$9/100)^(IF(OR($P$11="",ISNUMBER($P$11)=FALSE),IF(AN246="",YEAR(NOW())+5,AN246),IF(YEAR(NOW())+$P$11+10&lt;IF(AN246="",YEAR(NOW())+5,AN246),YEAR(NOW())+$P$11+10,IF(AN246="",YEAR(NOW())+5,AN246)))-YEAR(NOW())))))</f>
        <v>2387.5</v>
      </c>
      <c r="AV246" s="78">
        <v>100</v>
      </c>
    </row>
    <row r="247" spans="1:48" x14ac:dyDescent="0.15">
      <c r="A247" s="112">
        <v>228</v>
      </c>
      <c r="B247" s="112" t="s">
        <v>1660</v>
      </c>
      <c r="C247" s="113" t="s">
        <v>1361</v>
      </c>
      <c r="D247" s="112" t="s">
        <v>386</v>
      </c>
      <c r="E247" s="119">
        <v>447036</v>
      </c>
      <c r="F247" s="112" t="s">
        <v>966</v>
      </c>
      <c r="G247" s="112" t="s">
        <v>1661</v>
      </c>
      <c r="H247" s="112" t="s">
        <v>1661</v>
      </c>
      <c r="I247" s="116">
        <v>1</v>
      </c>
      <c r="J247" s="288">
        <v>36400</v>
      </c>
      <c r="K247" s="288">
        <v>5500</v>
      </c>
      <c r="L247" s="288"/>
      <c r="M247" s="288" t="s">
        <v>989</v>
      </c>
      <c r="N247" s="288" t="s">
        <v>989</v>
      </c>
      <c r="O247" s="288">
        <v>41900</v>
      </c>
      <c r="P247" s="288">
        <f t="shared" ca="1" si="9"/>
        <v>41900</v>
      </c>
      <c r="Q247" s="289">
        <v>43314</v>
      </c>
      <c r="R247" s="289">
        <v>2387.5</v>
      </c>
      <c r="S247" s="289">
        <v>45701.5</v>
      </c>
      <c r="T247" s="290">
        <f t="shared" ca="1" si="10"/>
        <v>45701.5</v>
      </c>
      <c r="U247" s="109"/>
      <c r="V247" s="109" t="s">
        <v>1366</v>
      </c>
      <c r="W247" s="109" t="s">
        <v>1369</v>
      </c>
      <c r="X247" s="108" t="s">
        <v>1367</v>
      </c>
      <c r="Y247" s="108" t="s">
        <v>1097</v>
      </c>
      <c r="Z247" s="287">
        <v>43039</v>
      </c>
      <c r="AA247" s="107">
        <f t="shared" ca="1" si="11"/>
        <v>47422</v>
      </c>
      <c r="AB247" s="108" t="s">
        <v>1670</v>
      </c>
      <c r="AC247" s="108" t="s">
        <v>1669</v>
      </c>
      <c r="AD247" s="108">
        <v>2012</v>
      </c>
      <c r="AE247" s="110">
        <v>1568</v>
      </c>
      <c r="AF247" s="110">
        <v>730.7</v>
      </c>
      <c r="AG247" s="108" t="s">
        <v>1666</v>
      </c>
      <c r="AH247" s="110"/>
      <c r="AI247" s="109" t="s">
        <v>991</v>
      </c>
      <c r="AJ247" s="109"/>
      <c r="AK247" s="80">
        <v>47422</v>
      </c>
      <c r="AL247" s="78">
        <v>2029</v>
      </c>
      <c r="AM247" s="78">
        <v>2030</v>
      </c>
      <c r="AN247" s="78">
        <v>2054</v>
      </c>
      <c r="AO247" s="251">
        <f ca="1">IF(J247=0,0,J247*AV247/100/IF(OR($P$7="",ISNUMBER($P$7)=FALSE),1,((1+$P$7/100)^(IF(OR($P$11="",ISNUMBER($P$11)=FALSE),AL247,IF(YEAR(NOW())+$P$11&lt;AL247,YEAR(NOW())+$P$11,AL247))-YEAR(NOW()))))*IF(OR($P$9="",ISNUMBER($P$9)=FALSE),1,((1+$P$9/100)^(IF(OR($P$11="",ISNUMBER($P$11)=FALSE),AL247,IF(YEAR(NOW())+$P$11&lt;AL247,YEAR(NOW())+$P$11,AL247))-YEAR(NOW())))))</f>
        <v>36400</v>
      </c>
      <c r="AP247" s="251">
        <f ca="1">IF(K247=0,0,K247*AV247/100/IF(OR($P$7="",ISNUMBER($P$7)=FALSE),1,((1+$P$7/100)^(IF(OR($P$11="",ISNUMBER($P$11)=FALSE),AM247,IF(YEAR(NOW())+$P$11+1&lt;AM247,YEAR(NOW())+$P$11+1,AM247))-YEAR(NOW()))))*IF(OR($P$9="",ISNUMBER($P$9)=FALSE),1,((1+$P$9/100)^(IF(OR($P$11="",ISNUMBER($P$11)=FALSE),AM247,IF(YEAR(NOW())+$P$11+1&lt;AM247,YEAR(NOW())+$P$11+1,AM247))-YEAR(NOW())))))</f>
        <v>5500</v>
      </c>
      <c r="AQ247" s="251"/>
      <c r="AR247" s="251">
        <f ca="1">IF(M247="$0 (pad)",0,IF(M247=0,0,M247*AV247/100/IF(OR($P$7="",ISNUMBER($P$7)=FALSE),1,((1+$P$7/100)^(IF(OR($P$11="",ISNUMBER($P$11)=FALSE),AN247,IF(YEAR(NOW())+$P$11+10&lt;AN247,YEAR(NOW())+$P$11+10,AN247))-YEAR(NOW()))))*IF(OR($P$9="",ISNUMBER($P$9)=FALSE),1,((1+$P$9/100)^(IF(OR($P$11="",ISNUMBER($P$11)=FALSE),AN247,IF(YEAR(NOW())+$P$11+10&lt;AN247,YEAR(NOW())+$P$11+10,AN247))-YEAR(NOW()))))))</f>
        <v>0</v>
      </c>
      <c r="AS247" s="251">
        <f ca="1">IF(N247="$0 (pad)",0,IF(N247=0,0,N247*AV247/100/IF(OR($P$7="",ISNUMBER($P$7)=FALSE),1,((1+$P$7/100)^(IF(OR($P$11="",ISNUMBER($P$11)=FALSE),AN247,IF(YEAR(NOW())+$P$11+10&lt;AN247,YEAR(NOW())+$P$11+10,AN247))-YEAR(NOW()))))*IF(OR($P$9="",ISNUMBER($P$9)=FALSE),1,((1+$P$9/100)^(IF(OR($P$11="",ISNUMBER($P$11)=FALSE),AN247,IF(YEAR(NOW())+$P$11+10&lt;AN247,YEAR(NOW())+$P$11+10,AN247))-YEAR(NOW()))))))</f>
        <v>0</v>
      </c>
      <c r="AT247" s="251">
        <f ca="1">IF(Q247=0,0,Q247*AV247/100/IF(OR($P$7="",ISNUMBER($P$7)=FALSE),1,((1+$P$7/100)^(IF(OR($P$11="",ISNUMBER($P$11)=FALSE),AL247,IF(YEAR(NOW())+$P$11&lt;AL247,YEAR(NOW())+$P$11,AL247))-YEAR(NOW()))))*IF(OR($P$9="",ISNUMBER($P$9)=FALSE),1,((1+$P$9/100)^(IF(OR($P$11="",ISNUMBER($P$11)=FALSE),AL247,IF(YEAR(NOW())+$P$11&lt;AL247,YEAR(NOW())+$P$11,AL247))-YEAR(NOW())))))</f>
        <v>43314</v>
      </c>
      <c r="AU247" s="251">
        <f ca="1">IF(R247=0,0,R247*AV247/100/IF(OR($P$7="",ISNUMBER($P$7)=FALSE),1,((1+$P$7/100)^(IF(OR($P$11="",ISNUMBER($P$11)=FALSE),IF(AN247="",YEAR(NOW())+5,AN247),IF(YEAR(NOW())+$P$11+10&lt;IF(AN247="",YEAR(NOW())+5,AN247),YEAR(NOW())+$P$11+10,IF(AN247="",YEAR(NOW())+5,AN247)))-YEAR(NOW()))))*IF(OR($P$9="",ISNUMBER($P$9)=FALSE),1,((1+$P$9/100)^(IF(OR($P$11="",ISNUMBER($P$11)=FALSE),IF(AN247="",YEAR(NOW())+5,AN247),IF(YEAR(NOW())+$P$11+10&lt;IF(AN247="",YEAR(NOW())+5,AN247),YEAR(NOW())+$P$11+10,IF(AN247="",YEAR(NOW())+5,AN247)))-YEAR(NOW())))))</f>
        <v>2387.5</v>
      </c>
      <c r="AV247" s="78">
        <v>100</v>
      </c>
    </row>
    <row r="248" spans="1:48" x14ac:dyDescent="0.15">
      <c r="A248" s="112">
        <v>229</v>
      </c>
      <c r="B248" s="112" t="s">
        <v>1660</v>
      </c>
      <c r="C248" s="113" t="s">
        <v>1361</v>
      </c>
      <c r="D248" s="112" t="s">
        <v>387</v>
      </c>
      <c r="E248" s="119">
        <v>449846</v>
      </c>
      <c r="F248" s="112" t="s">
        <v>966</v>
      </c>
      <c r="G248" s="112" t="s">
        <v>1662</v>
      </c>
      <c r="H248" s="112" t="s">
        <v>1662</v>
      </c>
      <c r="I248" s="116">
        <v>1</v>
      </c>
      <c r="J248" s="288">
        <v>39300</v>
      </c>
      <c r="K248" s="288">
        <v>20500</v>
      </c>
      <c r="L248" s="288"/>
      <c r="M248" s="288">
        <v>0</v>
      </c>
      <c r="N248" s="288">
        <v>38200</v>
      </c>
      <c r="O248" s="288">
        <v>98000</v>
      </c>
      <c r="P248" s="288">
        <f t="shared" ca="1" si="9"/>
        <v>98000</v>
      </c>
      <c r="Q248" s="289">
        <v>43314</v>
      </c>
      <c r="R248" s="289">
        <v>2387.5</v>
      </c>
      <c r="S248" s="289">
        <v>45701.5</v>
      </c>
      <c r="T248" s="290">
        <f t="shared" ca="1" si="10"/>
        <v>45701.5</v>
      </c>
      <c r="U248" s="109"/>
      <c r="V248" s="109" t="s">
        <v>1366</v>
      </c>
      <c r="W248" s="109" t="s">
        <v>1369</v>
      </c>
      <c r="X248" s="108" t="s">
        <v>1367</v>
      </c>
      <c r="Y248" s="108" t="s">
        <v>1098</v>
      </c>
      <c r="Z248" s="287">
        <v>46675</v>
      </c>
      <c r="AA248" s="107">
        <f t="shared" ca="1" si="11"/>
        <v>51058</v>
      </c>
      <c r="AB248" s="108" t="s">
        <v>1670</v>
      </c>
      <c r="AC248" s="108" t="s">
        <v>1669</v>
      </c>
      <c r="AD248" s="108">
        <v>2013</v>
      </c>
      <c r="AE248" s="110">
        <v>1687</v>
      </c>
      <c r="AF248" s="110">
        <v>730.78</v>
      </c>
      <c r="AG248" s="108" t="s">
        <v>1666</v>
      </c>
      <c r="AH248" s="110">
        <v>1.6</v>
      </c>
      <c r="AI248" s="109" t="s">
        <v>991</v>
      </c>
      <c r="AJ248" s="109"/>
      <c r="AK248" s="80">
        <v>51058</v>
      </c>
      <c r="AL248" s="78">
        <v>2039</v>
      </c>
      <c r="AM248" s="78">
        <v>2040</v>
      </c>
      <c r="AN248" s="78">
        <v>2049</v>
      </c>
      <c r="AO248" s="251">
        <f ca="1">IF(J248=0,0,J248*AV248/100/IF(OR($P$7="",ISNUMBER($P$7)=FALSE),1,((1+$P$7/100)^(IF(OR($P$11="",ISNUMBER($P$11)=FALSE),AL248,IF(YEAR(NOW())+$P$11&lt;AL248,YEAR(NOW())+$P$11,AL248))-YEAR(NOW()))))*IF(OR($P$9="",ISNUMBER($P$9)=FALSE),1,((1+$P$9/100)^(IF(OR($P$11="",ISNUMBER($P$11)=FALSE),AL248,IF(YEAR(NOW())+$P$11&lt;AL248,YEAR(NOW())+$P$11,AL248))-YEAR(NOW())))))</f>
        <v>39300</v>
      </c>
      <c r="AP248" s="251">
        <f ca="1">IF(K248=0,0,K248*AV248/100/IF(OR($P$7="",ISNUMBER($P$7)=FALSE),1,((1+$P$7/100)^(IF(OR($P$11="",ISNUMBER($P$11)=FALSE),AM248,IF(YEAR(NOW())+$P$11+1&lt;AM248,YEAR(NOW())+$P$11+1,AM248))-YEAR(NOW()))))*IF(OR($P$9="",ISNUMBER($P$9)=FALSE),1,((1+$P$9/100)^(IF(OR($P$11="",ISNUMBER($P$11)=FALSE),AM248,IF(YEAR(NOW())+$P$11+1&lt;AM248,YEAR(NOW())+$P$11+1,AM248))-YEAR(NOW())))))</f>
        <v>20500</v>
      </c>
      <c r="AQ248" s="251"/>
      <c r="AR248" s="251">
        <f ca="1">IF(M248="$0 (pad)",0,IF(M248=0,0,M248*AV248/100/IF(OR($P$7="",ISNUMBER($P$7)=FALSE),1,((1+$P$7/100)^(IF(OR($P$11="",ISNUMBER($P$11)=FALSE),AN248,IF(YEAR(NOW())+$P$11+10&lt;AN248,YEAR(NOW())+$P$11+10,AN248))-YEAR(NOW()))))*IF(OR($P$9="",ISNUMBER($P$9)=FALSE),1,((1+$P$9/100)^(IF(OR($P$11="",ISNUMBER($P$11)=FALSE),AN248,IF(YEAR(NOW())+$P$11+10&lt;AN248,YEAR(NOW())+$P$11+10,AN248))-YEAR(NOW()))))))</f>
        <v>0</v>
      </c>
      <c r="AS248" s="251">
        <f ca="1">IF(N248="$0 (pad)",0,IF(N248=0,0,N248*AV248/100/IF(OR($P$7="",ISNUMBER($P$7)=FALSE),1,((1+$P$7/100)^(IF(OR($P$11="",ISNUMBER($P$11)=FALSE),AN248,IF(YEAR(NOW())+$P$11+10&lt;AN248,YEAR(NOW())+$P$11+10,AN248))-YEAR(NOW()))))*IF(OR($P$9="",ISNUMBER($P$9)=FALSE),1,((1+$P$9/100)^(IF(OR($P$11="",ISNUMBER($P$11)=FALSE),AN248,IF(YEAR(NOW())+$P$11+10&lt;AN248,YEAR(NOW())+$P$11+10,AN248))-YEAR(NOW()))))))</f>
        <v>38200</v>
      </c>
      <c r="AT248" s="251">
        <f ca="1">IF(Q248=0,0,Q248*AV248/100/IF(OR($P$7="",ISNUMBER($P$7)=FALSE),1,((1+$P$7/100)^(IF(OR($P$11="",ISNUMBER($P$11)=FALSE),AL248,IF(YEAR(NOW())+$P$11&lt;AL248,YEAR(NOW())+$P$11,AL248))-YEAR(NOW()))))*IF(OR($P$9="",ISNUMBER($P$9)=FALSE),1,((1+$P$9/100)^(IF(OR($P$11="",ISNUMBER($P$11)=FALSE),AL248,IF(YEAR(NOW())+$P$11&lt;AL248,YEAR(NOW())+$P$11,AL248))-YEAR(NOW())))))</f>
        <v>43314</v>
      </c>
      <c r="AU248" s="251">
        <f ca="1">IF(R248=0,0,R248*AV248/100/IF(OR($P$7="",ISNUMBER($P$7)=FALSE),1,((1+$P$7/100)^(IF(OR($P$11="",ISNUMBER($P$11)=FALSE),IF(AN248="",YEAR(NOW())+5,AN248),IF(YEAR(NOW())+$P$11+10&lt;IF(AN248="",YEAR(NOW())+5,AN248),YEAR(NOW())+$P$11+10,IF(AN248="",YEAR(NOW())+5,AN248)))-YEAR(NOW()))))*IF(OR($P$9="",ISNUMBER($P$9)=FALSE),1,((1+$P$9/100)^(IF(OR($P$11="",ISNUMBER($P$11)=FALSE),IF(AN248="",YEAR(NOW())+5,AN248),IF(YEAR(NOW())+$P$11+10&lt;IF(AN248="",YEAR(NOW())+5,AN248),YEAR(NOW())+$P$11+10,IF(AN248="",YEAR(NOW())+5,AN248)))-YEAR(NOW())))))</f>
        <v>2387.5</v>
      </c>
      <c r="AV248" s="78">
        <v>100</v>
      </c>
    </row>
    <row r="249" spans="1:48" x14ac:dyDescent="0.15">
      <c r="A249" s="112">
        <v>230</v>
      </c>
      <c r="B249" s="112" t="s">
        <v>1660</v>
      </c>
      <c r="C249" s="113" t="s">
        <v>1361</v>
      </c>
      <c r="D249" s="112" t="s">
        <v>388</v>
      </c>
      <c r="E249" s="119">
        <v>449593</v>
      </c>
      <c r="F249" s="112" t="s">
        <v>966</v>
      </c>
      <c r="G249" s="112" t="s">
        <v>1661</v>
      </c>
      <c r="H249" s="112" t="s">
        <v>1661</v>
      </c>
      <c r="I249" s="116">
        <v>1</v>
      </c>
      <c r="J249" s="288">
        <v>37900</v>
      </c>
      <c r="K249" s="288">
        <v>5500</v>
      </c>
      <c r="L249" s="288"/>
      <c r="M249" s="288" t="s">
        <v>989</v>
      </c>
      <c r="N249" s="288" t="s">
        <v>989</v>
      </c>
      <c r="O249" s="288">
        <v>43400</v>
      </c>
      <c r="P249" s="288">
        <f t="shared" ca="1" si="9"/>
        <v>43400</v>
      </c>
      <c r="Q249" s="289">
        <v>43314</v>
      </c>
      <c r="R249" s="289">
        <v>2387.5</v>
      </c>
      <c r="S249" s="289">
        <v>45701.5</v>
      </c>
      <c r="T249" s="290">
        <f t="shared" ca="1" si="10"/>
        <v>45701.5</v>
      </c>
      <c r="U249" s="109"/>
      <c r="V249" s="109" t="s">
        <v>1366</v>
      </c>
      <c r="W249" s="109" t="s">
        <v>1369</v>
      </c>
      <c r="X249" s="108" t="s">
        <v>1367</v>
      </c>
      <c r="Y249" s="108" t="s">
        <v>1099</v>
      </c>
      <c r="Z249" s="287">
        <v>42247</v>
      </c>
      <c r="AA249" s="107">
        <f t="shared" ca="1" si="11"/>
        <v>46630</v>
      </c>
      <c r="AB249" s="108" t="s">
        <v>1670</v>
      </c>
      <c r="AC249" s="108" t="s">
        <v>1669</v>
      </c>
      <c r="AD249" s="108">
        <v>2012</v>
      </c>
      <c r="AE249" s="110">
        <v>1525</v>
      </c>
      <c r="AF249" s="110">
        <v>732.29</v>
      </c>
      <c r="AG249" s="108" t="s">
        <v>1666</v>
      </c>
      <c r="AH249" s="110"/>
      <c r="AI249" s="109" t="s">
        <v>991</v>
      </c>
      <c r="AJ249" s="109"/>
      <c r="AK249" s="80">
        <v>46630</v>
      </c>
      <c r="AL249" s="78">
        <v>2027</v>
      </c>
      <c r="AM249" s="78">
        <v>2028</v>
      </c>
      <c r="AN249" s="78">
        <v>2039</v>
      </c>
      <c r="AO249" s="251">
        <f ca="1">IF(J249=0,0,J249*AV249/100/IF(OR($P$7="",ISNUMBER($P$7)=FALSE),1,((1+$P$7/100)^(IF(OR($P$11="",ISNUMBER($P$11)=FALSE),AL249,IF(YEAR(NOW())+$P$11&lt;AL249,YEAR(NOW())+$P$11,AL249))-YEAR(NOW()))))*IF(OR($P$9="",ISNUMBER($P$9)=FALSE),1,((1+$P$9/100)^(IF(OR($P$11="",ISNUMBER($P$11)=FALSE),AL249,IF(YEAR(NOW())+$P$11&lt;AL249,YEAR(NOW())+$P$11,AL249))-YEAR(NOW())))))</f>
        <v>37900</v>
      </c>
      <c r="AP249" s="251">
        <f ca="1">IF(K249=0,0,K249*AV249/100/IF(OR($P$7="",ISNUMBER($P$7)=FALSE),1,((1+$P$7/100)^(IF(OR($P$11="",ISNUMBER($P$11)=FALSE),AM249,IF(YEAR(NOW())+$P$11+1&lt;AM249,YEAR(NOW())+$P$11+1,AM249))-YEAR(NOW()))))*IF(OR($P$9="",ISNUMBER($P$9)=FALSE),1,((1+$P$9/100)^(IF(OR($P$11="",ISNUMBER($P$11)=FALSE),AM249,IF(YEAR(NOW())+$P$11+1&lt;AM249,YEAR(NOW())+$P$11+1,AM249))-YEAR(NOW())))))</f>
        <v>5500</v>
      </c>
      <c r="AQ249" s="251"/>
      <c r="AR249" s="251">
        <f ca="1">IF(M249="$0 (pad)",0,IF(M249=0,0,M249*AV249/100/IF(OR($P$7="",ISNUMBER($P$7)=FALSE),1,((1+$P$7/100)^(IF(OR($P$11="",ISNUMBER($P$11)=FALSE),AN249,IF(YEAR(NOW())+$P$11+10&lt;AN249,YEAR(NOW())+$P$11+10,AN249))-YEAR(NOW()))))*IF(OR($P$9="",ISNUMBER($P$9)=FALSE),1,((1+$P$9/100)^(IF(OR($P$11="",ISNUMBER($P$11)=FALSE),AN249,IF(YEAR(NOW())+$P$11+10&lt;AN249,YEAR(NOW())+$P$11+10,AN249))-YEAR(NOW()))))))</f>
        <v>0</v>
      </c>
      <c r="AS249" s="251">
        <f ca="1">IF(N249="$0 (pad)",0,IF(N249=0,0,N249*AV249/100/IF(OR($P$7="",ISNUMBER($P$7)=FALSE),1,((1+$P$7/100)^(IF(OR($P$11="",ISNUMBER($P$11)=FALSE),AN249,IF(YEAR(NOW())+$P$11+10&lt;AN249,YEAR(NOW())+$P$11+10,AN249))-YEAR(NOW()))))*IF(OR($P$9="",ISNUMBER($P$9)=FALSE),1,((1+$P$9/100)^(IF(OR($P$11="",ISNUMBER($P$11)=FALSE),AN249,IF(YEAR(NOW())+$P$11+10&lt;AN249,YEAR(NOW())+$P$11+10,AN249))-YEAR(NOW()))))))</f>
        <v>0</v>
      </c>
      <c r="AT249" s="251">
        <f ca="1">IF(Q249=0,0,Q249*AV249/100/IF(OR($P$7="",ISNUMBER($P$7)=FALSE),1,((1+$P$7/100)^(IF(OR($P$11="",ISNUMBER($P$11)=FALSE),AL249,IF(YEAR(NOW())+$P$11&lt;AL249,YEAR(NOW())+$P$11,AL249))-YEAR(NOW()))))*IF(OR($P$9="",ISNUMBER($P$9)=FALSE),1,((1+$P$9/100)^(IF(OR($P$11="",ISNUMBER($P$11)=FALSE),AL249,IF(YEAR(NOW())+$P$11&lt;AL249,YEAR(NOW())+$P$11,AL249))-YEAR(NOW())))))</f>
        <v>43314</v>
      </c>
      <c r="AU249" s="251">
        <f ca="1">IF(R249=0,0,R249*AV249/100/IF(OR($P$7="",ISNUMBER($P$7)=FALSE),1,((1+$P$7/100)^(IF(OR($P$11="",ISNUMBER($P$11)=FALSE),IF(AN249="",YEAR(NOW())+5,AN249),IF(YEAR(NOW())+$P$11+10&lt;IF(AN249="",YEAR(NOW())+5,AN249),YEAR(NOW())+$P$11+10,IF(AN249="",YEAR(NOW())+5,AN249)))-YEAR(NOW()))))*IF(OR($P$9="",ISNUMBER($P$9)=FALSE),1,((1+$P$9/100)^(IF(OR($P$11="",ISNUMBER($P$11)=FALSE),IF(AN249="",YEAR(NOW())+5,AN249),IF(YEAR(NOW())+$P$11+10&lt;IF(AN249="",YEAR(NOW())+5,AN249),YEAR(NOW())+$P$11+10,IF(AN249="",YEAR(NOW())+5,AN249)))-YEAR(NOW())))))</f>
        <v>2387.5</v>
      </c>
      <c r="AV249" s="78">
        <v>100</v>
      </c>
    </row>
    <row r="250" spans="1:48" x14ac:dyDescent="0.15">
      <c r="A250" s="112">
        <v>231</v>
      </c>
      <c r="B250" s="112" t="s">
        <v>1660</v>
      </c>
      <c r="C250" s="113" t="s">
        <v>1361</v>
      </c>
      <c r="D250" s="112" t="s">
        <v>389</v>
      </c>
      <c r="E250" s="119">
        <v>449592</v>
      </c>
      <c r="F250" s="112" t="s">
        <v>966</v>
      </c>
      <c r="G250" s="112" t="s">
        <v>1661</v>
      </c>
      <c r="H250" s="112" t="s">
        <v>1661</v>
      </c>
      <c r="I250" s="116">
        <v>1</v>
      </c>
      <c r="J250" s="288">
        <v>40900</v>
      </c>
      <c r="K250" s="288">
        <v>20500</v>
      </c>
      <c r="L250" s="288"/>
      <c r="M250" s="288">
        <v>0</v>
      </c>
      <c r="N250" s="288">
        <v>46800</v>
      </c>
      <c r="O250" s="288">
        <v>108200</v>
      </c>
      <c r="P250" s="288">
        <f t="shared" ca="1" si="9"/>
        <v>108200</v>
      </c>
      <c r="Q250" s="289">
        <v>43314</v>
      </c>
      <c r="R250" s="289">
        <v>2387.5</v>
      </c>
      <c r="S250" s="289">
        <v>45701.5</v>
      </c>
      <c r="T250" s="290">
        <f t="shared" ca="1" si="10"/>
        <v>45701.5</v>
      </c>
      <c r="U250" s="109"/>
      <c r="V250" s="109" t="s">
        <v>1366</v>
      </c>
      <c r="W250" s="109" t="s">
        <v>1369</v>
      </c>
      <c r="X250" s="108" t="s">
        <v>1367</v>
      </c>
      <c r="Y250" s="108" t="s">
        <v>1099</v>
      </c>
      <c r="Z250" s="287">
        <v>42916</v>
      </c>
      <c r="AA250" s="107">
        <f t="shared" ca="1" si="11"/>
        <v>47299</v>
      </c>
      <c r="AB250" s="108" t="s">
        <v>1670</v>
      </c>
      <c r="AC250" s="108" t="s">
        <v>1669</v>
      </c>
      <c r="AD250" s="108">
        <v>2012</v>
      </c>
      <c r="AE250" s="110">
        <v>1614.5</v>
      </c>
      <c r="AF250" s="110">
        <v>733.29</v>
      </c>
      <c r="AG250" s="108" t="s">
        <v>1666</v>
      </c>
      <c r="AH250" s="110"/>
      <c r="AI250" s="109" t="s">
        <v>991</v>
      </c>
      <c r="AJ250" s="109"/>
      <c r="AK250" s="80">
        <v>47299</v>
      </c>
      <c r="AL250" s="78">
        <v>2029</v>
      </c>
      <c r="AM250" s="78">
        <v>2030</v>
      </c>
      <c r="AN250" s="78">
        <v>2039</v>
      </c>
      <c r="AO250" s="251">
        <f ca="1">IF(J250=0,0,J250*AV250/100/IF(OR($P$7="",ISNUMBER($P$7)=FALSE),1,((1+$P$7/100)^(IF(OR($P$11="",ISNUMBER($P$11)=FALSE),AL250,IF(YEAR(NOW())+$P$11&lt;AL250,YEAR(NOW())+$P$11,AL250))-YEAR(NOW()))))*IF(OR($P$9="",ISNUMBER($P$9)=FALSE),1,((1+$P$9/100)^(IF(OR($P$11="",ISNUMBER($P$11)=FALSE),AL250,IF(YEAR(NOW())+$P$11&lt;AL250,YEAR(NOW())+$P$11,AL250))-YEAR(NOW())))))</f>
        <v>40900</v>
      </c>
      <c r="AP250" s="251">
        <f ca="1">IF(K250=0,0,K250*AV250/100/IF(OR($P$7="",ISNUMBER($P$7)=FALSE),1,((1+$P$7/100)^(IF(OR($P$11="",ISNUMBER($P$11)=FALSE),AM250,IF(YEAR(NOW())+$P$11+1&lt;AM250,YEAR(NOW())+$P$11+1,AM250))-YEAR(NOW()))))*IF(OR($P$9="",ISNUMBER($P$9)=FALSE),1,((1+$P$9/100)^(IF(OR($P$11="",ISNUMBER($P$11)=FALSE),AM250,IF(YEAR(NOW())+$P$11+1&lt;AM250,YEAR(NOW())+$P$11+1,AM250))-YEAR(NOW())))))</f>
        <v>20500</v>
      </c>
      <c r="AQ250" s="251"/>
      <c r="AR250" s="251">
        <f ca="1">IF(M250="$0 (pad)",0,IF(M250=0,0,M250*AV250/100/IF(OR($P$7="",ISNUMBER($P$7)=FALSE),1,((1+$P$7/100)^(IF(OR($P$11="",ISNUMBER($P$11)=FALSE),AN250,IF(YEAR(NOW())+$P$11+10&lt;AN250,YEAR(NOW())+$P$11+10,AN250))-YEAR(NOW()))))*IF(OR($P$9="",ISNUMBER($P$9)=FALSE),1,((1+$P$9/100)^(IF(OR($P$11="",ISNUMBER($P$11)=FALSE),AN250,IF(YEAR(NOW())+$P$11+10&lt;AN250,YEAR(NOW())+$P$11+10,AN250))-YEAR(NOW()))))))</f>
        <v>0</v>
      </c>
      <c r="AS250" s="251">
        <f ca="1">IF(N250="$0 (pad)",0,IF(N250=0,0,N250*AV250/100/IF(OR($P$7="",ISNUMBER($P$7)=FALSE),1,((1+$P$7/100)^(IF(OR($P$11="",ISNUMBER($P$11)=FALSE),AN250,IF(YEAR(NOW())+$P$11+10&lt;AN250,YEAR(NOW())+$P$11+10,AN250))-YEAR(NOW()))))*IF(OR($P$9="",ISNUMBER($P$9)=FALSE),1,((1+$P$9/100)^(IF(OR($P$11="",ISNUMBER($P$11)=FALSE),AN250,IF(YEAR(NOW())+$P$11+10&lt;AN250,YEAR(NOW())+$P$11+10,AN250))-YEAR(NOW()))))))</f>
        <v>46800</v>
      </c>
      <c r="AT250" s="251">
        <f ca="1">IF(Q250=0,0,Q250*AV250/100/IF(OR($P$7="",ISNUMBER($P$7)=FALSE),1,((1+$P$7/100)^(IF(OR($P$11="",ISNUMBER($P$11)=FALSE),AL250,IF(YEAR(NOW())+$P$11&lt;AL250,YEAR(NOW())+$P$11,AL250))-YEAR(NOW()))))*IF(OR($P$9="",ISNUMBER($P$9)=FALSE),1,((1+$P$9/100)^(IF(OR($P$11="",ISNUMBER($P$11)=FALSE),AL250,IF(YEAR(NOW())+$P$11&lt;AL250,YEAR(NOW())+$P$11,AL250))-YEAR(NOW())))))</f>
        <v>43314</v>
      </c>
      <c r="AU250" s="251">
        <f ca="1">IF(R250=0,0,R250*AV250/100/IF(OR($P$7="",ISNUMBER($P$7)=FALSE),1,((1+$P$7/100)^(IF(OR($P$11="",ISNUMBER($P$11)=FALSE),IF(AN250="",YEAR(NOW())+5,AN250),IF(YEAR(NOW())+$P$11+10&lt;IF(AN250="",YEAR(NOW())+5,AN250),YEAR(NOW())+$P$11+10,IF(AN250="",YEAR(NOW())+5,AN250)))-YEAR(NOW()))))*IF(OR($P$9="",ISNUMBER($P$9)=FALSE),1,((1+$P$9/100)^(IF(OR($P$11="",ISNUMBER($P$11)=FALSE),IF(AN250="",YEAR(NOW())+5,AN250),IF(YEAR(NOW())+$P$11+10&lt;IF(AN250="",YEAR(NOW())+5,AN250),YEAR(NOW())+$P$11+10,IF(AN250="",YEAR(NOW())+5,AN250)))-YEAR(NOW())))))</f>
        <v>2387.5</v>
      </c>
      <c r="AV250" s="78">
        <v>100</v>
      </c>
    </row>
    <row r="251" spans="1:48" x14ac:dyDescent="0.15">
      <c r="A251" s="112">
        <v>232</v>
      </c>
      <c r="B251" s="112" t="s">
        <v>1660</v>
      </c>
      <c r="C251" s="113" t="s">
        <v>1361</v>
      </c>
      <c r="D251" s="112" t="s">
        <v>390</v>
      </c>
      <c r="E251" s="119">
        <v>420834</v>
      </c>
      <c r="F251" s="112" t="s">
        <v>966</v>
      </c>
      <c r="G251" s="112" t="s">
        <v>1661</v>
      </c>
      <c r="H251" s="112" t="s">
        <v>1661</v>
      </c>
      <c r="I251" s="116">
        <v>1</v>
      </c>
      <c r="J251" s="288">
        <v>55300</v>
      </c>
      <c r="K251" s="288">
        <v>5500</v>
      </c>
      <c r="L251" s="288"/>
      <c r="M251" s="288" t="s">
        <v>989</v>
      </c>
      <c r="N251" s="288" t="s">
        <v>989</v>
      </c>
      <c r="O251" s="288">
        <v>60800</v>
      </c>
      <c r="P251" s="288">
        <f t="shared" ca="1" si="9"/>
        <v>60800</v>
      </c>
      <c r="Q251" s="289">
        <v>43314</v>
      </c>
      <c r="R251" s="289">
        <v>2387.5</v>
      </c>
      <c r="S251" s="289">
        <v>45701.5</v>
      </c>
      <c r="T251" s="290">
        <f t="shared" ca="1" si="10"/>
        <v>45701.5</v>
      </c>
      <c r="U251" s="109"/>
      <c r="V251" s="109" t="s">
        <v>1366</v>
      </c>
      <c r="W251" s="109" t="s">
        <v>1369</v>
      </c>
      <c r="X251" s="108" t="s">
        <v>1367</v>
      </c>
      <c r="Y251" s="108" t="s">
        <v>1097</v>
      </c>
      <c r="Z251" s="287">
        <v>42429</v>
      </c>
      <c r="AA251" s="107">
        <f t="shared" ca="1" si="11"/>
        <v>47542</v>
      </c>
      <c r="AB251" s="108" t="s">
        <v>1670</v>
      </c>
      <c r="AC251" s="108" t="s">
        <v>1669</v>
      </c>
      <c r="AD251" s="108">
        <v>2010</v>
      </c>
      <c r="AE251" s="110">
        <v>1906</v>
      </c>
      <c r="AF251" s="110">
        <v>723.46</v>
      </c>
      <c r="AG251" s="108" t="s">
        <v>1666</v>
      </c>
      <c r="AH251" s="110"/>
      <c r="AI251" s="109" t="s">
        <v>991</v>
      </c>
      <c r="AJ251" s="109"/>
      <c r="AK251" s="80">
        <v>47542</v>
      </c>
      <c r="AL251" s="78">
        <v>2030</v>
      </c>
      <c r="AM251" s="78">
        <v>2031</v>
      </c>
      <c r="AN251" s="78">
        <v>2054</v>
      </c>
      <c r="AO251" s="251">
        <f ca="1">IF(J251=0,0,J251*AV251/100/IF(OR($P$7="",ISNUMBER($P$7)=FALSE),1,((1+$P$7/100)^(IF(OR($P$11="",ISNUMBER($P$11)=FALSE),AL251,IF(YEAR(NOW())+$P$11&lt;AL251,YEAR(NOW())+$P$11,AL251))-YEAR(NOW()))))*IF(OR($P$9="",ISNUMBER($P$9)=FALSE),1,((1+$P$9/100)^(IF(OR($P$11="",ISNUMBER($P$11)=FALSE),AL251,IF(YEAR(NOW())+$P$11&lt;AL251,YEAR(NOW())+$P$11,AL251))-YEAR(NOW())))))</f>
        <v>55300</v>
      </c>
      <c r="AP251" s="251">
        <f ca="1">IF(K251=0,0,K251*AV251/100/IF(OR($P$7="",ISNUMBER($P$7)=FALSE),1,((1+$P$7/100)^(IF(OR($P$11="",ISNUMBER($P$11)=FALSE),AM251,IF(YEAR(NOW())+$P$11+1&lt;AM251,YEAR(NOW())+$P$11+1,AM251))-YEAR(NOW()))))*IF(OR($P$9="",ISNUMBER($P$9)=FALSE),1,((1+$P$9/100)^(IF(OR($P$11="",ISNUMBER($P$11)=FALSE),AM251,IF(YEAR(NOW())+$P$11+1&lt;AM251,YEAR(NOW())+$P$11+1,AM251))-YEAR(NOW())))))</f>
        <v>5500</v>
      </c>
      <c r="AQ251" s="251"/>
      <c r="AR251" s="251">
        <f ca="1">IF(M251="$0 (pad)",0,IF(M251=0,0,M251*AV251/100/IF(OR($P$7="",ISNUMBER($P$7)=FALSE),1,((1+$P$7/100)^(IF(OR($P$11="",ISNUMBER($P$11)=FALSE),AN251,IF(YEAR(NOW())+$P$11+10&lt;AN251,YEAR(NOW())+$P$11+10,AN251))-YEAR(NOW()))))*IF(OR($P$9="",ISNUMBER($P$9)=FALSE),1,((1+$P$9/100)^(IF(OR($P$11="",ISNUMBER($P$11)=FALSE),AN251,IF(YEAR(NOW())+$P$11+10&lt;AN251,YEAR(NOW())+$P$11+10,AN251))-YEAR(NOW()))))))</f>
        <v>0</v>
      </c>
      <c r="AS251" s="251">
        <f ca="1">IF(N251="$0 (pad)",0,IF(N251=0,0,N251*AV251/100/IF(OR($P$7="",ISNUMBER($P$7)=FALSE),1,((1+$P$7/100)^(IF(OR($P$11="",ISNUMBER($P$11)=FALSE),AN251,IF(YEAR(NOW())+$P$11+10&lt;AN251,YEAR(NOW())+$P$11+10,AN251))-YEAR(NOW()))))*IF(OR($P$9="",ISNUMBER($P$9)=FALSE),1,((1+$P$9/100)^(IF(OR($P$11="",ISNUMBER($P$11)=FALSE),AN251,IF(YEAR(NOW())+$P$11+10&lt;AN251,YEAR(NOW())+$P$11+10,AN251))-YEAR(NOW()))))))</f>
        <v>0</v>
      </c>
      <c r="AT251" s="251">
        <f ca="1">IF(Q251=0,0,Q251*AV251/100/IF(OR($P$7="",ISNUMBER($P$7)=FALSE),1,((1+$P$7/100)^(IF(OR($P$11="",ISNUMBER($P$11)=FALSE),AL251,IF(YEAR(NOW())+$P$11&lt;AL251,YEAR(NOW())+$P$11,AL251))-YEAR(NOW()))))*IF(OR($P$9="",ISNUMBER($P$9)=FALSE),1,((1+$P$9/100)^(IF(OR($P$11="",ISNUMBER($P$11)=FALSE),AL251,IF(YEAR(NOW())+$P$11&lt;AL251,YEAR(NOW())+$P$11,AL251))-YEAR(NOW())))))</f>
        <v>43314</v>
      </c>
      <c r="AU251" s="251">
        <f ca="1">IF(R251=0,0,R251*AV251/100/IF(OR($P$7="",ISNUMBER($P$7)=FALSE),1,((1+$P$7/100)^(IF(OR($P$11="",ISNUMBER($P$11)=FALSE),IF(AN251="",YEAR(NOW())+5,AN251),IF(YEAR(NOW())+$P$11+10&lt;IF(AN251="",YEAR(NOW())+5,AN251),YEAR(NOW())+$P$11+10,IF(AN251="",YEAR(NOW())+5,AN251)))-YEAR(NOW()))))*IF(OR($P$9="",ISNUMBER($P$9)=FALSE),1,((1+$P$9/100)^(IF(OR($P$11="",ISNUMBER($P$11)=FALSE),IF(AN251="",YEAR(NOW())+5,AN251),IF(YEAR(NOW())+$P$11+10&lt;IF(AN251="",YEAR(NOW())+5,AN251),YEAR(NOW())+$P$11+10,IF(AN251="",YEAR(NOW())+5,AN251)))-YEAR(NOW())))))</f>
        <v>2387.5</v>
      </c>
      <c r="AV251" s="78">
        <v>100</v>
      </c>
    </row>
    <row r="252" spans="1:48" x14ac:dyDescent="0.15">
      <c r="A252" s="112">
        <v>233</v>
      </c>
      <c r="B252" s="112" t="s">
        <v>1660</v>
      </c>
      <c r="C252" s="113" t="s">
        <v>1361</v>
      </c>
      <c r="D252" s="112" t="s">
        <v>391</v>
      </c>
      <c r="E252" s="119">
        <v>447038</v>
      </c>
      <c r="F252" s="112" t="s">
        <v>966</v>
      </c>
      <c r="G252" s="112" t="s">
        <v>1662</v>
      </c>
      <c r="H252" s="112" t="s">
        <v>1662</v>
      </c>
      <c r="I252" s="116">
        <v>1</v>
      </c>
      <c r="J252" s="288">
        <v>35200</v>
      </c>
      <c r="K252" s="288">
        <v>20500</v>
      </c>
      <c r="L252" s="288"/>
      <c r="M252" s="288">
        <v>0</v>
      </c>
      <c r="N252" s="288">
        <v>43200</v>
      </c>
      <c r="O252" s="288">
        <v>98900</v>
      </c>
      <c r="P252" s="288">
        <f t="shared" ca="1" si="9"/>
        <v>98900</v>
      </c>
      <c r="Q252" s="289">
        <v>43314</v>
      </c>
      <c r="R252" s="289">
        <v>2387.5</v>
      </c>
      <c r="S252" s="289">
        <v>45701.5</v>
      </c>
      <c r="T252" s="290">
        <f t="shared" ca="1" si="10"/>
        <v>45701.5</v>
      </c>
      <c r="U252" s="109"/>
      <c r="V252" s="109" t="s">
        <v>1366</v>
      </c>
      <c r="W252" s="109" t="s">
        <v>1369</v>
      </c>
      <c r="X252" s="108" t="s">
        <v>1367</v>
      </c>
      <c r="Y252" s="108" t="s">
        <v>1097</v>
      </c>
      <c r="Z252" s="287">
        <v>48528</v>
      </c>
      <c r="AA252" s="107">
        <f t="shared" ca="1" si="11"/>
        <v>52911</v>
      </c>
      <c r="AB252" s="108" t="s">
        <v>1670</v>
      </c>
      <c r="AC252" s="108" t="s">
        <v>1669</v>
      </c>
      <c r="AD252" s="108">
        <v>2012</v>
      </c>
      <c r="AE252" s="110">
        <v>1494</v>
      </c>
      <c r="AF252" s="110">
        <v>724.67</v>
      </c>
      <c r="AG252" s="108" t="s">
        <v>1666</v>
      </c>
      <c r="AH252" s="110">
        <v>3.7</v>
      </c>
      <c r="AI252" s="109" t="s">
        <v>991</v>
      </c>
      <c r="AJ252" s="109"/>
      <c r="AK252" s="80">
        <v>52911</v>
      </c>
      <c r="AL252" s="78">
        <v>2044</v>
      </c>
      <c r="AM252" s="78">
        <v>2045</v>
      </c>
      <c r="AN252" s="78">
        <v>2054</v>
      </c>
      <c r="AO252" s="251">
        <f ca="1">IF(J252=0,0,J252*AV252/100/IF(OR($P$7="",ISNUMBER($P$7)=FALSE),1,((1+$P$7/100)^(IF(OR($P$11="",ISNUMBER($P$11)=FALSE),AL252,IF(YEAR(NOW())+$P$11&lt;AL252,YEAR(NOW())+$P$11,AL252))-YEAR(NOW()))))*IF(OR($P$9="",ISNUMBER($P$9)=FALSE),1,((1+$P$9/100)^(IF(OR($P$11="",ISNUMBER($P$11)=FALSE),AL252,IF(YEAR(NOW())+$P$11&lt;AL252,YEAR(NOW())+$P$11,AL252))-YEAR(NOW())))))</f>
        <v>35200</v>
      </c>
      <c r="AP252" s="251">
        <f ca="1">IF(K252=0,0,K252*AV252/100/IF(OR($P$7="",ISNUMBER($P$7)=FALSE),1,((1+$P$7/100)^(IF(OR($P$11="",ISNUMBER($P$11)=FALSE),AM252,IF(YEAR(NOW())+$P$11+1&lt;AM252,YEAR(NOW())+$P$11+1,AM252))-YEAR(NOW()))))*IF(OR($P$9="",ISNUMBER($P$9)=FALSE),1,((1+$P$9/100)^(IF(OR($P$11="",ISNUMBER($P$11)=FALSE),AM252,IF(YEAR(NOW())+$P$11+1&lt;AM252,YEAR(NOW())+$P$11+1,AM252))-YEAR(NOW())))))</f>
        <v>20500</v>
      </c>
      <c r="AQ252" s="251"/>
      <c r="AR252" s="251">
        <f ca="1">IF(M252="$0 (pad)",0,IF(M252=0,0,M252*AV252/100/IF(OR($P$7="",ISNUMBER($P$7)=FALSE),1,((1+$P$7/100)^(IF(OR($P$11="",ISNUMBER($P$11)=FALSE),AN252,IF(YEAR(NOW())+$P$11+10&lt;AN252,YEAR(NOW())+$P$11+10,AN252))-YEAR(NOW()))))*IF(OR($P$9="",ISNUMBER($P$9)=FALSE),1,((1+$P$9/100)^(IF(OR($P$11="",ISNUMBER($P$11)=FALSE),AN252,IF(YEAR(NOW())+$P$11+10&lt;AN252,YEAR(NOW())+$P$11+10,AN252))-YEAR(NOW()))))))</f>
        <v>0</v>
      </c>
      <c r="AS252" s="251">
        <f ca="1">IF(N252="$0 (pad)",0,IF(N252=0,0,N252*AV252/100/IF(OR($P$7="",ISNUMBER($P$7)=FALSE),1,((1+$P$7/100)^(IF(OR($P$11="",ISNUMBER($P$11)=FALSE),AN252,IF(YEAR(NOW())+$P$11+10&lt;AN252,YEAR(NOW())+$P$11+10,AN252))-YEAR(NOW()))))*IF(OR($P$9="",ISNUMBER($P$9)=FALSE),1,((1+$P$9/100)^(IF(OR($P$11="",ISNUMBER($P$11)=FALSE),AN252,IF(YEAR(NOW())+$P$11+10&lt;AN252,YEAR(NOW())+$P$11+10,AN252))-YEAR(NOW()))))))</f>
        <v>43200</v>
      </c>
      <c r="AT252" s="251">
        <f ca="1">IF(Q252=0,0,Q252*AV252/100/IF(OR($P$7="",ISNUMBER($P$7)=FALSE),1,((1+$P$7/100)^(IF(OR($P$11="",ISNUMBER($P$11)=FALSE),AL252,IF(YEAR(NOW())+$P$11&lt;AL252,YEAR(NOW())+$P$11,AL252))-YEAR(NOW()))))*IF(OR($P$9="",ISNUMBER($P$9)=FALSE),1,((1+$P$9/100)^(IF(OR($P$11="",ISNUMBER($P$11)=FALSE),AL252,IF(YEAR(NOW())+$P$11&lt;AL252,YEAR(NOW())+$P$11,AL252))-YEAR(NOW())))))</f>
        <v>43314</v>
      </c>
      <c r="AU252" s="251">
        <f ca="1">IF(R252=0,0,R252*AV252/100/IF(OR($P$7="",ISNUMBER($P$7)=FALSE),1,((1+$P$7/100)^(IF(OR($P$11="",ISNUMBER($P$11)=FALSE),IF(AN252="",YEAR(NOW())+5,AN252),IF(YEAR(NOW())+$P$11+10&lt;IF(AN252="",YEAR(NOW())+5,AN252),YEAR(NOW())+$P$11+10,IF(AN252="",YEAR(NOW())+5,AN252)))-YEAR(NOW()))))*IF(OR($P$9="",ISNUMBER($P$9)=FALSE),1,((1+$P$9/100)^(IF(OR($P$11="",ISNUMBER($P$11)=FALSE),IF(AN252="",YEAR(NOW())+5,AN252),IF(YEAR(NOW())+$P$11+10&lt;IF(AN252="",YEAR(NOW())+5,AN252),YEAR(NOW())+$P$11+10,IF(AN252="",YEAR(NOW())+5,AN252)))-YEAR(NOW())))))</f>
        <v>2387.5</v>
      </c>
      <c r="AV252" s="78">
        <v>100</v>
      </c>
    </row>
    <row r="253" spans="1:48" x14ac:dyDescent="0.15">
      <c r="A253" s="112">
        <v>234</v>
      </c>
      <c r="B253" s="112" t="s">
        <v>1660</v>
      </c>
      <c r="C253" s="113" t="s">
        <v>1361</v>
      </c>
      <c r="D253" s="112" t="s">
        <v>392</v>
      </c>
      <c r="E253" s="119">
        <v>445072</v>
      </c>
      <c r="F253" s="112" t="s">
        <v>966</v>
      </c>
      <c r="G253" s="112" t="s">
        <v>1661</v>
      </c>
      <c r="H253" s="112" t="s">
        <v>1661</v>
      </c>
      <c r="I253" s="116">
        <v>1</v>
      </c>
      <c r="J253" s="288">
        <v>35200</v>
      </c>
      <c r="K253" s="288">
        <v>5500</v>
      </c>
      <c r="L253" s="288"/>
      <c r="M253" s="288" t="s">
        <v>989</v>
      </c>
      <c r="N253" s="288" t="s">
        <v>989</v>
      </c>
      <c r="O253" s="288">
        <v>40700</v>
      </c>
      <c r="P253" s="288">
        <f t="shared" ca="1" si="9"/>
        <v>40700</v>
      </c>
      <c r="Q253" s="289">
        <v>43314</v>
      </c>
      <c r="R253" s="289">
        <v>2387.5</v>
      </c>
      <c r="S253" s="289">
        <v>45701.5</v>
      </c>
      <c r="T253" s="290">
        <f t="shared" ca="1" si="10"/>
        <v>45701.5</v>
      </c>
      <c r="U253" s="109"/>
      <c r="V253" s="109" t="s">
        <v>1366</v>
      </c>
      <c r="W253" s="109" t="s">
        <v>1369</v>
      </c>
      <c r="X253" s="108" t="s">
        <v>1367</v>
      </c>
      <c r="Y253" s="108" t="s">
        <v>1100</v>
      </c>
      <c r="Z253" s="287">
        <v>42674</v>
      </c>
      <c r="AA253" s="107">
        <f t="shared" ca="1" si="11"/>
        <v>47057</v>
      </c>
      <c r="AB253" s="108" t="s">
        <v>1670</v>
      </c>
      <c r="AC253" s="108" t="s">
        <v>1669</v>
      </c>
      <c r="AD253" s="108">
        <v>2012</v>
      </c>
      <c r="AE253" s="110">
        <v>1467</v>
      </c>
      <c r="AF253" s="110">
        <v>713.46</v>
      </c>
      <c r="AG253" s="108" t="s">
        <v>1666</v>
      </c>
      <c r="AH253" s="110"/>
      <c r="AI253" s="109" t="s">
        <v>991</v>
      </c>
      <c r="AJ253" s="109"/>
      <c r="AK253" s="80">
        <v>47057</v>
      </c>
      <c r="AL253" s="78">
        <v>2028</v>
      </c>
      <c r="AM253" s="78">
        <v>2029</v>
      </c>
      <c r="AN253" s="78">
        <v>2043</v>
      </c>
      <c r="AO253" s="251">
        <f ca="1">IF(J253=0,0,J253*AV253/100/IF(OR($P$7="",ISNUMBER($P$7)=FALSE),1,((1+$P$7/100)^(IF(OR($P$11="",ISNUMBER($P$11)=FALSE),AL253,IF(YEAR(NOW())+$P$11&lt;AL253,YEAR(NOW())+$P$11,AL253))-YEAR(NOW()))))*IF(OR($P$9="",ISNUMBER($P$9)=FALSE),1,((1+$P$9/100)^(IF(OR($P$11="",ISNUMBER($P$11)=FALSE),AL253,IF(YEAR(NOW())+$P$11&lt;AL253,YEAR(NOW())+$P$11,AL253))-YEAR(NOW())))))</f>
        <v>35200</v>
      </c>
      <c r="AP253" s="251">
        <f ca="1">IF(K253=0,0,K253*AV253/100/IF(OR($P$7="",ISNUMBER($P$7)=FALSE),1,((1+$P$7/100)^(IF(OR($P$11="",ISNUMBER($P$11)=FALSE),AM253,IF(YEAR(NOW())+$P$11+1&lt;AM253,YEAR(NOW())+$P$11+1,AM253))-YEAR(NOW()))))*IF(OR($P$9="",ISNUMBER($P$9)=FALSE),1,((1+$P$9/100)^(IF(OR($P$11="",ISNUMBER($P$11)=FALSE),AM253,IF(YEAR(NOW())+$P$11+1&lt;AM253,YEAR(NOW())+$P$11+1,AM253))-YEAR(NOW())))))</f>
        <v>5500</v>
      </c>
      <c r="AQ253" s="251"/>
      <c r="AR253" s="251">
        <f ca="1">IF(M253="$0 (pad)",0,IF(M253=0,0,M253*AV253/100/IF(OR($P$7="",ISNUMBER($P$7)=FALSE),1,((1+$P$7/100)^(IF(OR($P$11="",ISNUMBER($P$11)=FALSE),AN253,IF(YEAR(NOW())+$P$11+10&lt;AN253,YEAR(NOW())+$P$11+10,AN253))-YEAR(NOW()))))*IF(OR($P$9="",ISNUMBER($P$9)=FALSE),1,((1+$P$9/100)^(IF(OR($P$11="",ISNUMBER($P$11)=FALSE),AN253,IF(YEAR(NOW())+$P$11+10&lt;AN253,YEAR(NOW())+$P$11+10,AN253))-YEAR(NOW()))))))</f>
        <v>0</v>
      </c>
      <c r="AS253" s="251">
        <f ca="1">IF(N253="$0 (pad)",0,IF(N253=0,0,N253*AV253/100/IF(OR($P$7="",ISNUMBER($P$7)=FALSE),1,((1+$P$7/100)^(IF(OR($P$11="",ISNUMBER($P$11)=FALSE),AN253,IF(YEAR(NOW())+$P$11+10&lt;AN253,YEAR(NOW())+$P$11+10,AN253))-YEAR(NOW()))))*IF(OR($P$9="",ISNUMBER($P$9)=FALSE),1,((1+$P$9/100)^(IF(OR($P$11="",ISNUMBER($P$11)=FALSE),AN253,IF(YEAR(NOW())+$P$11+10&lt;AN253,YEAR(NOW())+$P$11+10,AN253))-YEAR(NOW()))))))</f>
        <v>0</v>
      </c>
      <c r="AT253" s="251">
        <f ca="1">IF(Q253=0,0,Q253*AV253/100/IF(OR($P$7="",ISNUMBER($P$7)=FALSE),1,((1+$P$7/100)^(IF(OR($P$11="",ISNUMBER($P$11)=FALSE),AL253,IF(YEAR(NOW())+$P$11&lt;AL253,YEAR(NOW())+$P$11,AL253))-YEAR(NOW()))))*IF(OR($P$9="",ISNUMBER($P$9)=FALSE),1,((1+$P$9/100)^(IF(OR($P$11="",ISNUMBER($P$11)=FALSE),AL253,IF(YEAR(NOW())+$P$11&lt;AL253,YEAR(NOW())+$P$11,AL253))-YEAR(NOW())))))</f>
        <v>43314</v>
      </c>
      <c r="AU253" s="251">
        <f ca="1">IF(R253=0,0,R253*AV253/100/IF(OR($P$7="",ISNUMBER($P$7)=FALSE),1,((1+$P$7/100)^(IF(OR($P$11="",ISNUMBER($P$11)=FALSE),IF(AN253="",YEAR(NOW())+5,AN253),IF(YEAR(NOW())+$P$11+10&lt;IF(AN253="",YEAR(NOW())+5,AN253),YEAR(NOW())+$P$11+10,IF(AN253="",YEAR(NOW())+5,AN253)))-YEAR(NOW()))))*IF(OR($P$9="",ISNUMBER($P$9)=FALSE),1,((1+$P$9/100)^(IF(OR($P$11="",ISNUMBER($P$11)=FALSE),IF(AN253="",YEAR(NOW())+5,AN253),IF(YEAR(NOW())+$P$11+10&lt;IF(AN253="",YEAR(NOW())+5,AN253),YEAR(NOW())+$P$11+10,IF(AN253="",YEAR(NOW())+5,AN253)))-YEAR(NOW())))))</f>
        <v>2387.5</v>
      </c>
      <c r="AV253" s="78">
        <v>100</v>
      </c>
    </row>
    <row r="254" spans="1:48" x14ac:dyDescent="0.15">
      <c r="A254" s="112">
        <v>235</v>
      </c>
      <c r="B254" s="112" t="s">
        <v>1660</v>
      </c>
      <c r="C254" s="113" t="s">
        <v>1361</v>
      </c>
      <c r="D254" s="112" t="s">
        <v>393</v>
      </c>
      <c r="E254" s="119">
        <v>421609</v>
      </c>
      <c r="F254" s="112" t="s">
        <v>966</v>
      </c>
      <c r="G254" s="112" t="s">
        <v>1661</v>
      </c>
      <c r="H254" s="112" t="s">
        <v>1661</v>
      </c>
      <c r="I254" s="116">
        <v>1</v>
      </c>
      <c r="J254" s="288">
        <v>36400</v>
      </c>
      <c r="K254" s="288">
        <v>5500</v>
      </c>
      <c r="L254" s="288"/>
      <c r="M254" s="288" t="s">
        <v>989</v>
      </c>
      <c r="N254" s="288" t="s">
        <v>989</v>
      </c>
      <c r="O254" s="288">
        <v>41900</v>
      </c>
      <c r="P254" s="288">
        <f t="shared" ca="1" si="9"/>
        <v>41900</v>
      </c>
      <c r="Q254" s="289">
        <v>43314</v>
      </c>
      <c r="R254" s="289">
        <v>2387.5</v>
      </c>
      <c r="S254" s="289">
        <v>45701.5</v>
      </c>
      <c r="T254" s="290">
        <f t="shared" ca="1" si="10"/>
        <v>45701.5</v>
      </c>
      <c r="U254" s="109"/>
      <c r="V254" s="109" t="s">
        <v>1366</v>
      </c>
      <c r="W254" s="109" t="s">
        <v>1369</v>
      </c>
      <c r="X254" s="108" t="s">
        <v>1367</v>
      </c>
      <c r="Y254" s="108" t="s">
        <v>1100</v>
      </c>
      <c r="Z254" s="287">
        <v>42916</v>
      </c>
      <c r="AA254" s="107">
        <f t="shared" ca="1" si="11"/>
        <v>47299</v>
      </c>
      <c r="AB254" s="108" t="s">
        <v>1670</v>
      </c>
      <c r="AC254" s="108" t="s">
        <v>1669</v>
      </c>
      <c r="AD254" s="108">
        <v>2010</v>
      </c>
      <c r="AE254" s="110">
        <v>1477</v>
      </c>
      <c r="AF254" s="110">
        <v>708.1</v>
      </c>
      <c r="AG254" s="108" t="s">
        <v>1666</v>
      </c>
      <c r="AH254" s="110"/>
      <c r="AI254" s="109" t="s">
        <v>991</v>
      </c>
      <c r="AJ254" s="109"/>
      <c r="AK254" s="80">
        <v>47299</v>
      </c>
      <c r="AL254" s="78">
        <v>2029</v>
      </c>
      <c r="AM254" s="78">
        <v>2030</v>
      </c>
      <c r="AN254" s="78">
        <v>2043</v>
      </c>
      <c r="AO254" s="251">
        <f ca="1">IF(J254=0,0,J254*AV254/100/IF(OR($P$7="",ISNUMBER($P$7)=FALSE),1,((1+$P$7/100)^(IF(OR($P$11="",ISNUMBER($P$11)=FALSE),AL254,IF(YEAR(NOW())+$P$11&lt;AL254,YEAR(NOW())+$P$11,AL254))-YEAR(NOW()))))*IF(OR($P$9="",ISNUMBER($P$9)=FALSE),1,((1+$P$9/100)^(IF(OR($P$11="",ISNUMBER($P$11)=FALSE),AL254,IF(YEAR(NOW())+$P$11&lt;AL254,YEAR(NOW())+$P$11,AL254))-YEAR(NOW())))))</f>
        <v>36400</v>
      </c>
      <c r="AP254" s="251">
        <f ca="1">IF(K254=0,0,K254*AV254/100/IF(OR($P$7="",ISNUMBER($P$7)=FALSE),1,((1+$P$7/100)^(IF(OR($P$11="",ISNUMBER($P$11)=FALSE),AM254,IF(YEAR(NOW())+$P$11+1&lt;AM254,YEAR(NOW())+$P$11+1,AM254))-YEAR(NOW()))))*IF(OR($P$9="",ISNUMBER($P$9)=FALSE),1,((1+$P$9/100)^(IF(OR($P$11="",ISNUMBER($P$11)=FALSE),AM254,IF(YEAR(NOW())+$P$11+1&lt;AM254,YEAR(NOW())+$P$11+1,AM254))-YEAR(NOW())))))</f>
        <v>5500</v>
      </c>
      <c r="AQ254" s="251"/>
      <c r="AR254" s="251">
        <f ca="1">IF(M254="$0 (pad)",0,IF(M254=0,0,M254*AV254/100/IF(OR($P$7="",ISNUMBER($P$7)=FALSE),1,((1+$P$7/100)^(IF(OR($P$11="",ISNUMBER($P$11)=FALSE),AN254,IF(YEAR(NOW())+$P$11+10&lt;AN254,YEAR(NOW())+$P$11+10,AN254))-YEAR(NOW()))))*IF(OR($P$9="",ISNUMBER($P$9)=FALSE),1,((1+$P$9/100)^(IF(OR($P$11="",ISNUMBER($P$11)=FALSE),AN254,IF(YEAR(NOW())+$P$11+10&lt;AN254,YEAR(NOW())+$P$11+10,AN254))-YEAR(NOW()))))))</f>
        <v>0</v>
      </c>
      <c r="AS254" s="251">
        <f ca="1">IF(N254="$0 (pad)",0,IF(N254=0,0,N254*AV254/100/IF(OR($P$7="",ISNUMBER($P$7)=FALSE),1,((1+$P$7/100)^(IF(OR($P$11="",ISNUMBER($P$11)=FALSE),AN254,IF(YEAR(NOW())+$P$11+10&lt;AN254,YEAR(NOW())+$P$11+10,AN254))-YEAR(NOW()))))*IF(OR($P$9="",ISNUMBER($P$9)=FALSE),1,((1+$P$9/100)^(IF(OR($P$11="",ISNUMBER($P$11)=FALSE),AN254,IF(YEAR(NOW())+$P$11+10&lt;AN254,YEAR(NOW())+$P$11+10,AN254))-YEAR(NOW()))))))</f>
        <v>0</v>
      </c>
      <c r="AT254" s="251">
        <f ca="1">IF(Q254=0,0,Q254*AV254/100/IF(OR($P$7="",ISNUMBER($P$7)=FALSE),1,((1+$P$7/100)^(IF(OR($P$11="",ISNUMBER($P$11)=FALSE),AL254,IF(YEAR(NOW())+$P$11&lt;AL254,YEAR(NOW())+$P$11,AL254))-YEAR(NOW()))))*IF(OR($P$9="",ISNUMBER($P$9)=FALSE),1,((1+$P$9/100)^(IF(OR($P$11="",ISNUMBER($P$11)=FALSE),AL254,IF(YEAR(NOW())+$P$11&lt;AL254,YEAR(NOW())+$P$11,AL254))-YEAR(NOW())))))</f>
        <v>43314</v>
      </c>
      <c r="AU254" s="251">
        <f ca="1">IF(R254=0,0,R254*AV254/100/IF(OR($P$7="",ISNUMBER($P$7)=FALSE),1,((1+$P$7/100)^(IF(OR($P$11="",ISNUMBER($P$11)=FALSE),IF(AN254="",YEAR(NOW())+5,AN254),IF(YEAR(NOW())+$P$11+10&lt;IF(AN254="",YEAR(NOW())+5,AN254),YEAR(NOW())+$P$11+10,IF(AN254="",YEAR(NOW())+5,AN254)))-YEAR(NOW()))))*IF(OR($P$9="",ISNUMBER($P$9)=FALSE),1,((1+$P$9/100)^(IF(OR($P$11="",ISNUMBER($P$11)=FALSE),IF(AN254="",YEAR(NOW())+5,AN254),IF(YEAR(NOW())+$P$11+10&lt;IF(AN254="",YEAR(NOW())+5,AN254),YEAR(NOW())+$P$11+10,IF(AN254="",YEAR(NOW())+5,AN254)))-YEAR(NOW())))))</f>
        <v>2387.5</v>
      </c>
      <c r="AV254" s="78">
        <v>100</v>
      </c>
    </row>
    <row r="255" spans="1:48" x14ac:dyDescent="0.15">
      <c r="A255" s="112">
        <v>236</v>
      </c>
      <c r="B255" s="112" t="s">
        <v>1660</v>
      </c>
      <c r="C255" s="113" t="s">
        <v>1361</v>
      </c>
      <c r="D255" s="112" t="s">
        <v>394</v>
      </c>
      <c r="E255" s="119">
        <v>445056</v>
      </c>
      <c r="F255" s="112" t="s">
        <v>966</v>
      </c>
      <c r="G255" s="112" t="s">
        <v>1661</v>
      </c>
      <c r="H255" s="112" t="s">
        <v>1661</v>
      </c>
      <c r="I255" s="116">
        <v>1</v>
      </c>
      <c r="J255" s="288">
        <v>36400</v>
      </c>
      <c r="K255" s="288">
        <v>5500</v>
      </c>
      <c r="L255" s="288"/>
      <c r="M255" s="288" t="s">
        <v>989</v>
      </c>
      <c r="N255" s="288" t="s">
        <v>989</v>
      </c>
      <c r="O255" s="288">
        <v>41900</v>
      </c>
      <c r="P255" s="288">
        <f t="shared" ca="1" si="9"/>
        <v>41900</v>
      </c>
      <c r="Q255" s="289">
        <v>43314</v>
      </c>
      <c r="R255" s="289">
        <v>2387.5</v>
      </c>
      <c r="S255" s="289">
        <v>45701.5</v>
      </c>
      <c r="T255" s="290">
        <f t="shared" ca="1" si="10"/>
        <v>45701.5</v>
      </c>
      <c r="U255" s="109"/>
      <c r="V255" s="109" t="s">
        <v>1366</v>
      </c>
      <c r="W255" s="109" t="s">
        <v>1369</v>
      </c>
      <c r="X255" s="108" t="s">
        <v>1367</v>
      </c>
      <c r="Y255" s="108" t="s">
        <v>1100</v>
      </c>
      <c r="Z255" s="287">
        <v>42613</v>
      </c>
      <c r="AA255" s="107">
        <f t="shared" ca="1" si="11"/>
        <v>46996</v>
      </c>
      <c r="AB255" s="108" t="s">
        <v>1670</v>
      </c>
      <c r="AC255" s="108" t="s">
        <v>1669</v>
      </c>
      <c r="AD255" s="108">
        <v>2012</v>
      </c>
      <c r="AE255" s="110">
        <v>1493</v>
      </c>
      <c r="AF255" s="110">
        <v>712.42</v>
      </c>
      <c r="AG255" s="108" t="s">
        <v>1666</v>
      </c>
      <c r="AH255" s="110"/>
      <c r="AI255" s="109" t="s">
        <v>991</v>
      </c>
      <c r="AJ255" s="109"/>
      <c r="AK255" s="80">
        <v>46996</v>
      </c>
      <c r="AL255" s="78">
        <v>2028</v>
      </c>
      <c r="AM255" s="78">
        <v>2029</v>
      </c>
      <c r="AN255" s="78">
        <v>2043</v>
      </c>
      <c r="AO255" s="251">
        <f ca="1">IF(J255=0,0,J255*AV255/100/IF(OR($P$7="",ISNUMBER($P$7)=FALSE),1,((1+$P$7/100)^(IF(OR($P$11="",ISNUMBER($P$11)=FALSE),AL255,IF(YEAR(NOW())+$P$11&lt;AL255,YEAR(NOW())+$P$11,AL255))-YEAR(NOW()))))*IF(OR($P$9="",ISNUMBER($P$9)=FALSE),1,((1+$P$9/100)^(IF(OR($P$11="",ISNUMBER($P$11)=FALSE),AL255,IF(YEAR(NOW())+$P$11&lt;AL255,YEAR(NOW())+$P$11,AL255))-YEAR(NOW())))))</f>
        <v>36400</v>
      </c>
      <c r="AP255" s="251">
        <f ca="1">IF(K255=0,0,K255*AV255/100/IF(OR($P$7="",ISNUMBER($P$7)=FALSE),1,((1+$P$7/100)^(IF(OR($P$11="",ISNUMBER($P$11)=FALSE),AM255,IF(YEAR(NOW())+$P$11+1&lt;AM255,YEAR(NOW())+$P$11+1,AM255))-YEAR(NOW()))))*IF(OR($P$9="",ISNUMBER($P$9)=FALSE),1,((1+$P$9/100)^(IF(OR($P$11="",ISNUMBER($P$11)=FALSE),AM255,IF(YEAR(NOW())+$P$11+1&lt;AM255,YEAR(NOW())+$P$11+1,AM255))-YEAR(NOW())))))</f>
        <v>5500</v>
      </c>
      <c r="AQ255" s="251"/>
      <c r="AR255" s="251">
        <f ca="1">IF(M255="$0 (pad)",0,IF(M255=0,0,M255*AV255/100/IF(OR($P$7="",ISNUMBER($P$7)=FALSE),1,((1+$P$7/100)^(IF(OR($P$11="",ISNUMBER($P$11)=FALSE),AN255,IF(YEAR(NOW())+$P$11+10&lt;AN255,YEAR(NOW())+$P$11+10,AN255))-YEAR(NOW()))))*IF(OR($P$9="",ISNUMBER($P$9)=FALSE),1,((1+$P$9/100)^(IF(OR($P$11="",ISNUMBER($P$11)=FALSE),AN255,IF(YEAR(NOW())+$P$11+10&lt;AN255,YEAR(NOW())+$P$11+10,AN255))-YEAR(NOW()))))))</f>
        <v>0</v>
      </c>
      <c r="AS255" s="251">
        <f ca="1">IF(N255="$0 (pad)",0,IF(N255=0,0,N255*AV255/100/IF(OR($P$7="",ISNUMBER($P$7)=FALSE),1,((1+$P$7/100)^(IF(OR($P$11="",ISNUMBER($P$11)=FALSE),AN255,IF(YEAR(NOW())+$P$11+10&lt;AN255,YEAR(NOW())+$P$11+10,AN255))-YEAR(NOW()))))*IF(OR($P$9="",ISNUMBER($P$9)=FALSE),1,((1+$P$9/100)^(IF(OR($P$11="",ISNUMBER($P$11)=FALSE),AN255,IF(YEAR(NOW())+$P$11+10&lt;AN255,YEAR(NOW())+$P$11+10,AN255))-YEAR(NOW()))))))</f>
        <v>0</v>
      </c>
      <c r="AT255" s="251">
        <f ca="1">IF(Q255=0,0,Q255*AV255/100/IF(OR($P$7="",ISNUMBER($P$7)=FALSE),1,((1+$P$7/100)^(IF(OR($P$11="",ISNUMBER($P$11)=FALSE),AL255,IF(YEAR(NOW())+$P$11&lt;AL255,YEAR(NOW())+$P$11,AL255))-YEAR(NOW()))))*IF(OR($P$9="",ISNUMBER($P$9)=FALSE),1,((1+$P$9/100)^(IF(OR($P$11="",ISNUMBER($P$11)=FALSE),AL255,IF(YEAR(NOW())+$P$11&lt;AL255,YEAR(NOW())+$P$11,AL255))-YEAR(NOW())))))</f>
        <v>43314</v>
      </c>
      <c r="AU255" s="251">
        <f ca="1">IF(R255=0,0,R255*AV255/100/IF(OR($P$7="",ISNUMBER($P$7)=FALSE),1,((1+$P$7/100)^(IF(OR($P$11="",ISNUMBER($P$11)=FALSE),IF(AN255="",YEAR(NOW())+5,AN255),IF(YEAR(NOW())+$P$11+10&lt;IF(AN255="",YEAR(NOW())+5,AN255),YEAR(NOW())+$P$11+10,IF(AN255="",YEAR(NOW())+5,AN255)))-YEAR(NOW()))))*IF(OR($P$9="",ISNUMBER($P$9)=FALSE),1,((1+$P$9/100)^(IF(OR($P$11="",ISNUMBER($P$11)=FALSE),IF(AN255="",YEAR(NOW())+5,AN255),IF(YEAR(NOW())+$P$11+10&lt;IF(AN255="",YEAR(NOW())+5,AN255),YEAR(NOW())+$P$11+10,IF(AN255="",YEAR(NOW())+5,AN255)))-YEAR(NOW())))))</f>
        <v>2387.5</v>
      </c>
      <c r="AV255" s="78">
        <v>100</v>
      </c>
    </row>
    <row r="256" spans="1:48" x14ac:dyDescent="0.15">
      <c r="A256" s="112">
        <v>237</v>
      </c>
      <c r="B256" s="112" t="s">
        <v>1660</v>
      </c>
      <c r="C256" s="113" t="s">
        <v>1361</v>
      </c>
      <c r="D256" s="112" t="s">
        <v>395</v>
      </c>
      <c r="E256" s="119">
        <v>445086</v>
      </c>
      <c r="F256" s="112" t="s">
        <v>966</v>
      </c>
      <c r="G256" s="112" t="s">
        <v>1661</v>
      </c>
      <c r="H256" s="112" t="s">
        <v>1661</v>
      </c>
      <c r="I256" s="116">
        <v>1</v>
      </c>
      <c r="J256" s="288">
        <v>166800</v>
      </c>
      <c r="K256" s="288">
        <v>5500</v>
      </c>
      <c r="L256" s="288"/>
      <c r="M256" s="288" t="s">
        <v>989</v>
      </c>
      <c r="N256" s="288" t="s">
        <v>989</v>
      </c>
      <c r="O256" s="288">
        <v>172300</v>
      </c>
      <c r="P256" s="288">
        <f t="shared" ca="1" si="9"/>
        <v>172300</v>
      </c>
      <c r="Q256" s="289">
        <v>200751</v>
      </c>
      <c r="R256" s="289">
        <v>2387.5</v>
      </c>
      <c r="S256" s="289">
        <v>203138.5</v>
      </c>
      <c r="T256" s="290">
        <f t="shared" ca="1" si="10"/>
        <v>203138.5</v>
      </c>
      <c r="U256" s="109"/>
      <c r="V256" s="109" t="s">
        <v>1366</v>
      </c>
      <c r="W256" s="109" t="s">
        <v>1369</v>
      </c>
      <c r="X256" s="108" t="s">
        <v>1367</v>
      </c>
      <c r="Y256" s="108" t="s">
        <v>1100</v>
      </c>
      <c r="Z256" s="287">
        <v>41790</v>
      </c>
      <c r="AA256" s="107">
        <f t="shared" ca="1" si="11"/>
        <v>46173</v>
      </c>
      <c r="AB256" s="108" t="s">
        <v>1670</v>
      </c>
      <c r="AC256" s="108" t="s">
        <v>1669</v>
      </c>
      <c r="AD256" s="108">
        <v>2012</v>
      </c>
      <c r="AE256" s="110">
        <v>1552</v>
      </c>
      <c r="AF256" s="110">
        <v>712.49</v>
      </c>
      <c r="AG256" s="108" t="s">
        <v>1666</v>
      </c>
      <c r="AH256" s="110"/>
      <c r="AI256" s="109" t="s">
        <v>991</v>
      </c>
      <c r="AJ256" s="109"/>
      <c r="AK256" s="80">
        <v>46173</v>
      </c>
      <c r="AL256" s="78">
        <v>2026</v>
      </c>
      <c r="AM256" s="78">
        <v>2027</v>
      </c>
      <c r="AN256" s="78">
        <v>2043</v>
      </c>
      <c r="AO256" s="251">
        <f ca="1">IF(J256=0,0,J256*AV256/100/IF(OR($P$7="",ISNUMBER($P$7)=FALSE),1,((1+$P$7/100)^(IF(OR($P$11="",ISNUMBER($P$11)=FALSE),AL256,IF(YEAR(NOW())+$P$11&lt;AL256,YEAR(NOW())+$P$11,AL256))-YEAR(NOW()))))*IF(OR($P$9="",ISNUMBER($P$9)=FALSE),1,((1+$P$9/100)^(IF(OR($P$11="",ISNUMBER($P$11)=FALSE),AL256,IF(YEAR(NOW())+$P$11&lt;AL256,YEAR(NOW())+$P$11,AL256))-YEAR(NOW())))))</f>
        <v>166800</v>
      </c>
      <c r="AP256" s="251">
        <f ca="1">IF(K256=0,0,K256*AV256/100/IF(OR($P$7="",ISNUMBER($P$7)=FALSE),1,((1+$P$7/100)^(IF(OR($P$11="",ISNUMBER($P$11)=FALSE),AM256,IF(YEAR(NOW())+$P$11+1&lt;AM256,YEAR(NOW())+$P$11+1,AM256))-YEAR(NOW()))))*IF(OR($P$9="",ISNUMBER($P$9)=FALSE),1,((1+$P$9/100)^(IF(OR($P$11="",ISNUMBER($P$11)=FALSE),AM256,IF(YEAR(NOW())+$P$11+1&lt;AM256,YEAR(NOW())+$P$11+1,AM256))-YEAR(NOW())))))</f>
        <v>5500</v>
      </c>
      <c r="AQ256" s="251"/>
      <c r="AR256" s="251">
        <f ca="1">IF(M256="$0 (pad)",0,IF(M256=0,0,M256*AV256/100/IF(OR($P$7="",ISNUMBER($P$7)=FALSE),1,((1+$P$7/100)^(IF(OR($P$11="",ISNUMBER($P$11)=FALSE),AN256,IF(YEAR(NOW())+$P$11+10&lt;AN256,YEAR(NOW())+$P$11+10,AN256))-YEAR(NOW()))))*IF(OR($P$9="",ISNUMBER($P$9)=FALSE),1,((1+$P$9/100)^(IF(OR($P$11="",ISNUMBER($P$11)=FALSE),AN256,IF(YEAR(NOW())+$P$11+10&lt;AN256,YEAR(NOW())+$P$11+10,AN256))-YEAR(NOW()))))))</f>
        <v>0</v>
      </c>
      <c r="AS256" s="251">
        <f ca="1">IF(N256="$0 (pad)",0,IF(N256=0,0,N256*AV256/100/IF(OR($P$7="",ISNUMBER($P$7)=FALSE),1,((1+$P$7/100)^(IF(OR($P$11="",ISNUMBER($P$11)=FALSE),AN256,IF(YEAR(NOW())+$P$11+10&lt;AN256,YEAR(NOW())+$P$11+10,AN256))-YEAR(NOW()))))*IF(OR($P$9="",ISNUMBER($P$9)=FALSE),1,((1+$P$9/100)^(IF(OR($P$11="",ISNUMBER($P$11)=FALSE),AN256,IF(YEAR(NOW())+$P$11+10&lt;AN256,YEAR(NOW())+$P$11+10,AN256))-YEAR(NOW()))))))</f>
        <v>0</v>
      </c>
      <c r="AT256" s="251">
        <f ca="1">IF(Q256=0,0,Q256*AV256/100/IF(OR($P$7="",ISNUMBER($P$7)=FALSE),1,((1+$P$7/100)^(IF(OR($P$11="",ISNUMBER($P$11)=FALSE),AL256,IF(YEAR(NOW())+$P$11&lt;AL256,YEAR(NOW())+$P$11,AL256))-YEAR(NOW()))))*IF(OR($P$9="",ISNUMBER($P$9)=FALSE),1,((1+$P$9/100)^(IF(OR($P$11="",ISNUMBER($P$11)=FALSE),AL256,IF(YEAR(NOW())+$P$11&lt;AL256,YEAR(NOW())+$P$11,AL256))-YEAR(NOW())))))</f>
        <v>200751</v>
      </c>
      <c r="AU256" s="251">
        <f ca="1">IF(R256=0,0,R256*AV256/100/IF(OR($P$7="",ISNUMBER($P$7)=FALSE),1,((1+$P$7/100)^(IF(OR($P$11="",ISNUMBER($P$11)=FALSE),IF(AN256="",YEAR(NOW())+5,AN256),IF(YEAR(NOW())+$P$11+10&lt;IF(AN256="",YEAR(NOW())+5,AN256),YEAR(NOW())+$P$11+10,IF(AN256="",YEAR(NOW())+5,AN256)))-YEAR(NOW()))))*IF(OR($P$9="",ISNUMBER($P$9)=FALSE),1,((1+$P$9/100)^(IF(OR($P$11="",ISNUMBER($P$11)=FALSE),IF(AN256="",YEAR(NOW())+5,AN256),IF(YEAR(NOW())+$P$11+10&lt;IF(AN256="",YEAR(NOW())+5,AN256),YEAR(NOW())+$P$11+10,IF(AN256="",YEAR(NOW())+5,AN256)))-YEAR(NOW())))))</f>
        <v>2387.5</v>
      </c>
      <c r="AV256" s="78">
        <v>100</v>
      </c>
    </row>
    <row r="257" spans="1:48" x14ac:dyDescent="0.15">
      <c r="A257" s="112">
        <v>238</v>
      </c>
      <c r="B257" s="112" t="s">
        <v>1660</v>
      </c>
      <c r="C257" s="113" t="s">
        <v>1361</v>
      </c>
      <c r="D257" s="112" t="s">
        <v>396</v>
      </c>
      <c r="E257" s="119">
        <v>445897</v>
      </c>
      <c r="F257" s="112" t="s">
        <v>966</v>
      </c>
      <c r="G257" s="112" t="s">
        <v>1661</v>
      </c>
      <c r="H257" s="112" t="s">
        <v>1661</v>
      </c>
      <c r="I257" s="116">
        <v>1</v>
      </c>
      <c r="J257" s="288">
        <v>35200</v>
      </c>
      <c r="K257" s="288">
        <v>5500</v>
      </c>
      <c r="L257" s="288"/>
      <c r="M257" s="288" t="s">
        <v>989</v>
      </c>
      <c r="N257" s="288" t="s">
        <v>989</v>
      </c>
      <c r="O257" s="288">
        <v>40700</v>
      </c>
      <c r="P257" s="288">
        <f t="shared" ca="1" si="9"/>
        <v>40700</v>
      </c>
      <c r="Q257" s="289">
        <v>43314</v>
      </c>
      <c r="R257" s="289">
        <v>2387.5</v>
      </c>
      <c r="S257" s="289">
        <v>45701.5</v>
      </c>
      <c r="T257" s="290">
        <f t="shared" ca="1" si="10"/>
        <v>45701.5</v>
      </c>
      <c r="U257" s="109"/>
      <c r="V257" s="109" t="s">
        <v>1366</v>
      </c>
      <c r="W257" s="109" t="s">
        <v>1369</v>
      </c>
      <c r="X257" s="108" t="s">
        <v>1367</v>
      </c>
      <c r="Y257" s="108" t="s">
        <v>1101</v>
      </c>
      <c r="Z257" s="287">
        <v>45382</v>
      </c>
      <c r="AA257" s="107">
        <f t="shared" ca="1" si="11"/>
        <v>49765</v>
      </c>
      <c r="AB257" s="108" t="s">
        <v>1670</v>
      </c>
      <c r="AC257" s="108" t="s">
        <v>1669</v>
      </c>
      <c r="AD257" s="108">
        <v>2012</v>
      </c>
      <c r="AE257" s="110">
        <v>1630</v>
      </c>
      <c r="AF257" s="110">
        <v>722</v>
      </c>
      <c r="AG257" s="108" t="s">
        <v>1666</v>
      </c>
      <c r="AH257" s="110"/>
      <c r="AI257" s="109" t="s">
        <v>991</v>
      </c>
      <c r="AJ257" s="109"/>
      <c r="AK257" s="80">
        <v>49765</v>
      </c>
      <c r="AL257" s="78">
        <v>2036</v>
      </c>
      <c r="AM257" s="78">
        <v>2037</v>
      </c>
      <c r="AN257" s="78">
        <v>2082</v>
      </c>
      <c r="AO257" s="251">
        <f ca="1">IF(J257=0,0,J257*AV257/100/IF(OR($P$7="",ISNUMBER($P$7)=FALSE),1,((1+$P$7/100)^(IF(OR($P$11="",ISNUMBER($P$11)=FALSE),AL257,IF(YEAR(NOW())+$P$11&lt;AL257,YEAR(NOW())+$P$11,AL257))-YEAR(NOW()))))*IF(OR($P$9="",ISNUMBER($P$9)=FALSE),1,((1+$P$9/100)^(IF(OR($P$11="",ISNUMBER($P$11)=FALSE),AL257,IF(YEAR(NOW())+$P$11&lt;AL257,YEAR(NOW())+$P$11,AL257))-YEAR(NOW())))))</f>
        <v>35200</v>
      </c>
      <c r="AP257" s="251">
        <f ca="1">IF(K257=0,0,K257*AV257/100/IF(OR($P$7="",ISNUMBER($P$7)=FALSE),1,((1+$P$7/100)^(IF(OR($P$11="",ISNUMBER($P$11)=FALSE),AM257,IF(YEAR(NOW())+$P$11+1&lt;AM257,YEAR(NOW())+$P$11+1,AM257))-YEAR(NOW()))))*IF(OR($P$9="",ISNUMBER($P$9)=FALSE),1,((1+$P$9/100)^(IF(OR($P$11="",ISNUMBER($P$11)=FALSE),AM257,IF(YEAR(NOW())+$P$11+1&lt;AM257,YEAR(NOW())+$P$11+1,AM257))-YEAR(NOW())))))</f>
        <v>5500</v>
      </c>
      <c r="AQ257" s="251"/>
      <c r="AR257" s="251">
        <f ca="1">IF(M257="$0 (pad)",0,IF(M257=0,0,M257*AV257/100/IF(OR($P$7="",ISNUMBER($P$7)=FALSE),1,((1+$P$7/100)^(IF(OR($P$11="",ISNUMBER($P$11)=FALSE),AN257,IF(YEAR(NOW())+$P$11+10&lt;AN257,YEAR(NOW())+$P$11+10,AN257))-YEAR(NOW()))))*IF(OR($P$9="",ISNUMBER($P$9)=FALSE),1,((1+$P$9/100)^(IF(OR($P$11="",ISNUMBER($P$11)=FALSE),AN257,IF(YEAR(NOW())+$P$11+10&lt;AN257,YEAR(NOW())+$P$11+10,AN257))-YEAR(NOW()))))))</f>
        <v>0</v>
      </c>
      <c r="AS257" s="251">
        <f ca="1">IF(N257="$0 (pad)",0,IF(N257=0,0,N257*AV257/100/IF(OR($P$7="",ISNUMBER($P$7)=FALSE),1,((1+$P$7/100)^(IF(OR($P$11="",ISNUMBER($P$11)=FALSE),AN257,IF(YEAR(NOW())+$P$11+10&lt;AN257,YEAR(NOW())+$P$11+10,AN257))-YEAR(NOW()))))*IF(OR($P$9="",ISNUMBER($P$9)=FALSE),1,((1+$P$9/100)^(IF(OR($P$11="",ISNUMBER($P$11)=FALSE),AN257,IF(YEAR(NOW())+$P$11+10&lt;AN257,YEAR(NOW())+$P$11+10,AN257))-YEAR(NOW()))))))</f>
        <v>0</v>
      </c>
      <c r="AT257" s="251">
        <f ca="1">IF(Q257=0,0,Q257*AV257/100/IF(OR($P$7="",ISNUMBER($P$7)=FALSE),1,((1+$P$7/100)^(IF(OR($P$11="",ISNUMBER($P$11)=FALSE),AL257,IF(YEAR(NOW())+$P$11&lt;AL257,YEAR(NOW())+$P$11,AL257))-YEAR(NOW()))))*IF(OR($P$9="",ISNUMBER($P$9)=FALSE),1,((1+$P$9/100)^(IF(OR($P$11="",ISNUMBER($P$11)=FALSE),AL257,IF(YEAR(NOW())+$P$11&lt;AL257,YEAR(NOW())+$P$11,AL257))-YEAR(NOW())))))</f>
        <v>43314</v>
      </c>
      <c r="AU257" s="251">
        <f ca="1">IF(R257=0,0,R257*AV257/100/IF(OR($P$7="",ISNUMBER($P$7)=FALSE),1,((1+$P$7/100)^(IF(OR($P$11="",ISNUMBER($P$11)=FALSE),IF(AN257="",YEAR(NOW())+5,AN257),IF(YEAR(NOW())+$P$11+10&lt;IF(AN257="",YEAR(NOW())+5,AN257),YEAR(NOW())+$P$11+10,IF(AN257="",YEAR(NOW())+5,AN257)))-YEAR(NOW()))))*IF(OR($P$9="",ISNUMBER($P$9)=FALSE),1,((1+$P$9/100)^(IF(OR($P$11="",ISNUMBER($P$11)=FALSE),IF(AN257="",YEAR(NOW())+5,AN257),IF(YEAR(NOW())+$P$11+10&lt;IF(AN257="",YEAR(NOW())+5,AN257),YEAR(NOW())+$P$11+10,IF(AN257="",YEAR(NOW())+5,AN257)))-YEAR(NOW())))))</f>
        <v>2387.5</v>
      </c>
      <c r="AV257" s="78">
        <v>100</v>
      </c>
    </row>
    <row r="258" spans="1:48" x14ac:dyDescent="0.15">
      <c r="A258" s="112">
        <v>239</v>
      </c>
      <c r="B258" s="112" t="s">
        <v>1660</v>
      </c>
      <c r="C258" s="113" t="s">
        <v>1361</v>
      </c>
      <c r="D258" s="112" t="s">
        <v>397</v>
      </c>
      <c r="E258" s="119">
        <v>445975</v>
      </c>
      <c r="F258" s="112" t="s">
        <v>966</v>
      </c>
      <c r="G258" s="112" t="s">
        <v>1661</v>
      </c>
      <c r="H258" s="112" t="s">
        <v>1661</v>
      </c>
      <c r="I258" s="116">
        <v>1</v>
      </c>
      <c r="J258" s="288">
        <v>36400</v>
      </c>
      <c r="K258" s="288">
        <v>5500</v>
      </c>
      <c r="L258" s="288"/>
      <c r="M258" s="288" t="s">
        <v>989</v>
      </c>
      <c r="N258" s="288" t="s">
        <v>989</v>
      </c>
      <c r="O258" s="288">
        <v>41900</v>
      </c>
      <c r="P258" s="288">
        <f t="shared" ca="1" si="9"/>
        <v>41900</v>
      </c>
      <c r="Q258" s="289">
        <v>43314</v>
      </c>
      <c r="R258" s="289">
        <v>2387.5</v>
      </c>
      <c r="S258" s="289">
        <v>45701.5</v>
      </c>
      <c r="T258" s="290">
        <f t="shared" ca="1" si="10"/>
        <v>45701.5</v>
      </c>
      <c r="U258" s="109"/>
      <c r="V258" s="109" t="s">
        <v>1366</v>
      </c>
      <c r="W258" s="109" t="s">
        <v>1369</v>
      </c>
      <c r="X258" s="108" t="s">
        <v>1367</v>
      </c>
      <c r="Y258" s="108" t="s">
        <v>1101</v>
      </c>
      <c r="Z258" s="287">
        <v>45382</v>
      </c>
      <c r="AA258" s="107">
        <f t="shared" ca="1" si="11"/>
        <v>49765</v>
      </c>
      <c r="AB258" s="108" t="s">
        <v>1670</v>
      </c>
      <c r="AC258" s="108" t="s">
        <v>1669</v>
      </c>
      <c r="AD258" s="108">
        <v>2012</v>
      </c>
      <c r="AE258" s="110">
        <v>1709</v>
      </c>
      <c r="AF258" s="110">
        <v>723.13</v>
      </c>
      <c r="AG258" s="108" t="s">
        <v>1666</v>
      </c>
      <c r="AH258" s="110"/>
      <c r="AI258" s="109" t="s">
        <v>991</v>
      </c>
      <c r="AJ258" s="109"/>
      <c r="AK258" s="80">
        <v>49765</v>
      </c>
      <c r="AL258" s="78">
        <v>2036</v>
      </c>
      <c r="AM258" s="78">
        <v>2037</v>
      </c>
      <c r="AN258" s="78">
        <v>2082</v>
      </c>
      <c r="AO258" s="251">
        <f ca="1">IF(J258=0,0,J258*AV258/100/IF(OR($P$7="",ISNUMBER($P$7)=FALSE),1,((1+$P$7/100)^(IF(OR($P$11="",ISNUMBER($P$11)=FALSE),AL258,IF(YEAR(NOW())+$P$11&lt;AL258,YEAR(NOW())+$P$11,AL258))-YEAR(NOW()))))*IF(OR($P$9="",ISNUMBER($P$9)=FALSE),1,((1+$P$9/100)^(IF(OR($P$11="",ISNUMBER($P$11)=FALSE),AL258,IF(YEAR(NOW())+$P$11&lt;AL258,YEAR(NOW())+$P$11,AL258))-YEAR(NOW())))))</f>
        <v>36400</v>
      </c>
      <c r="AP258" s="251">
        <f ca="1">IF(K258=0,0,K258*AV258/100/IF(OR($P$7="",ISNUMBER($P$7)=FALSE),1,((1+$P$7/100)^(IF(OR($P$11="",ISNUMBER($P$11)=FALSE),AM258,IF(YEAR(NOW())+$P$11+1&lt;AM258,YEAR(NOW())+$P$11+1,AM258))-YEAR(NOW()))))*IF(OR($P$9="",ISNUMBER($P$9)=FALSE),1,((1+$P$9/100)^(IF(OR($P$11="",ISNUMBER($P$11)=FALSE),AM258,IF(YEAR(NOW())+$P$11+1&lt;AM258,YEAR(NOW())+$P$11+1,AM258))-YEAR(NOW())))))</f>
        <v>5500</v>
      </c>
      <c r="AQ258" s="251"/>
      <c r="AR258" s="251">
        <f ca="1">IF(M258="$0 (pad)",0,IF(M258=0,0,M258*AV258/100/IF(OR($P$7="",ISNUMBER($P$7)=FALSE),1,((1+$P$7/100)^(IF(OR($P$11="",ISNUMBER($P$11)=FALSE),AN258,IF(YEAR(NOW())+$P$11+10&lt;AN258,YEAR(NOW())+$P$11+10,AN258))-YEAR(NOW()))))*IF(OR($P$9="",ISNUMBER($P$9)=FALSE),1,((1+$P$9/100)^(IF(OR($P$11="",ISNUMBER($P$11)=FALSE),AN258,IF(YEAR(NOW())+$P$11+10&lt;AN258,YEAR(NOW())+$P$11+10,AN258))-YEAR(NOW()))))))</f>
        <v>0</v>
      </c>
      <c r="AS258" s="251">
        <f ca="1">IF(N258="$0 (pad)",0,IF(N258=0,0,N258*AV258/100/IF(OR($P$7="",ISNUMBER($P$7)=FALSE),1,((1+$P$7/100)^(IF(OR($P$11="",ISNUMBER($P$11)=FALSE),AN258,IF(YEAR(NOW())+$P$11+10&lt;AN258,YEAR(NOW())+$P$11+10,AN258))-YEAR(NOW()))))*IF(OR($P$9="",ISNUMBER($P$9)=FALSE),1,((1+$P$9/100)^(IF(OR($P$11="",ISNUMBER($P$11)=FALSE),AN258,IF(YEAR(NOW())+$P$11+10&lt;AN258,YEAR(NOW())+$P$11+10,AN258))-YEAR(NOW()))))))</f>
        <v>0</v>
      </c>
      <c r="AT258" s="251">
        <f ca="1">IF(Q258=0,0,Q258*AV258/100/IF(OR($P$7="",ISNUMBER($P$7)=FALSE),1,((1+$P$7/100)^(IF(OR($P$11="",ISNUMBER($P$11)=FALSE),AL258,IF(YEAR(NOW())+$P$11&lt;AL258,YEAR(NOW())+$P$11,AL258))-YEAR(NOW()))))*IF(OR($P$9="",ISNUMBER($P$9)=FALSE),1,((1+$P$9/100)^(IF(OR($P$11="",ISNUMBER($P$11)=FALSE),AL258,IF(YEAR(NOW())+$P$11&lt;AL258,YEAR(NOW())+$P$11,AL258))-YEAR(NOW())))))</f>
        <v>43314</v>
      </c>
      <c r="AU258" s="251">
        <f ca="1">IF(R258=0,0,R258*AV258/100/IF(OR($P$7="",ISNUMBER($P$7)=FALSE),1,((1+$P$7/100)^(IF(OR($P$11="",ISNUMBER($P$11)=FALSE),IF(AN258="",YEAR(NOW())+5,AN258),IF(YEAR(NOW())+$P$11+10&lt;IF(AN258="",YEAR(NOW())+5,AN258),YEAR(NOW())+$P$11+10,IF(AN258="",YEAR(NOW())+5,AN258)))-YEAR(NOW()))))*IF(OR($P$9="",ISNUMBER($P$9)=FALSE),1,((1+$P$9/100)^(IF(OR($P$11="",ISNUMBER($P$11)=FALSE),IF(AN258="",YEAR(NOW())+5,AN258),IF(YEAR(NOW())+$P$11+10&lt;IF(AN258="",YEAR(NOW())+5,AN258),YEAR(NOW())+$P$11+10,IF(AN258="",YEAR(NOW())+5,AN258)))-YEAR(NOW())))))</f>
        <v>2387.5</v>
      </c>
      <c r="AV258" s="78">
        <v>100</v>
      </c>
    </row>
    <row r="259" spans="1:48" x14ac:dyDescent="0.15">
      <c r="A259" s="112">
        <v>240</v>
      </c>
      <c r="B259" s="112" t="s">
        <v>1660</v>
      </c>
      <c r="C259" s="113" t="s">
        <v>1361</v>
      </c>
      <c r="D259" s="112" t="s">
        <v>398</v>
      </c>
      <c r="E259" s="119">
        <v>323376</v>
      </c>
      <c r="F259" s="112" t="s">
        <v>1387</v>
      </c>
      <c r="G259" s="112" t="s">
        <v>1391</v>
      </c>
      <c r="H259" s="112" t="s">
        <v>1391</v>
      </c>
      <c r="I259" s="116">
        <v>1</v>
      </c>
      <c r="J259" s="288">
        <v>0</v>
      </c>
      <c r="K259" s="288">
        <v>0</v>
      </c>
      <c r="L259" s="288"/>
      <c r="M259" s="288">
        <v>0</v>
      </c>
      <c r="N259" s="288">
        <v>30800</v>
      </c>
      <c r="O259" s="288">
        <v>30800</v>
      </c>
      <c r="P259" s="288">
        <f t="shared" ca="1" si="9"/>
        <v>30800</v>
      </c>
      <c r="Q259" s="289">
        <v>0</v>
      </c>
      <c r="R259" s="289">
        <v>23875</v>
      </c>
      <c r="S259" s="289">
        <v>23875</v>
      </c>
      <c r="T259" s="290">
        <f t="shared" ca="1" si="10"/>
        <v>23875</v>
      </c>
      <c r="U259" s="109"/>
      <c r="V259" s="109" t="s">
        <v>1366</v>
      </c>
      <c r="W259" s="109" t="s">
        <v>1369</v>
      </c>
      <c r="X259" s="108" t="s">
        <v>1367</v>
      </c>
      <c r="Y259" s="108" t="s">
        <v>1102</v>
      </c>
      <c r="Z259" s="287"/>
      <c r="AA259" s="107" t="str">
        <f t="shared" ca="1" si="11"/>
        <v>Complete</v>
      </c>
      <c r="AB259" s="108"/>
      <c r="AC259" s="108" t="s">
        <v>1669</v>
      </c>
      <c r="AD259" s="108">
        <v>2005</v>
      </c>
      <c r="AE259" s="110">
        <v>941.2</v>
      </c>
      <c r="AF259" s="110">
        <v>941.2</v>
      </c>
      <c r="AG259" s="108" t="s">
        <v>1665</v>
      </c>
      <c r="AH259" s="110"/>
      <c r="AI259" s="109" t="s">
        <v>1000</v>
      </c>
      <c r="AJ259" s="109"/>
      <c r="AK259" s="78" t="s">
        <v>990</v>
      </c>
      <c r="AN259" s="78">
        <v>2027</v>
      </c>
      <c r="AO259" s="251">
        <f ca="1">IF(J259=0,0,J259*AV259/100/IF(OR($P$7="",ISNUMBER($P$7)=FALSE),1,((1+$P$7/100)^(IF(OR($P$11="",ISNUMBER($P$11)=FALSE),AL259,IF(YEAR(NOW())+$P$11&lt;AL259,YEAR(NOW())+$P$11,AL259))-YEAR(NOW()))))*IF(OR($P$9="",ISNUMBER($P$9)=FALSE),1,((1+$P$9/100)^(IF(OR($P$11="",ISNUMBER($P$11)=FALSE),AL259,IF(YEAR(NOW())+$P$11&lt;AL259,YEAR(NOW())+$P$11,AL259))-YEAR(NOW())))))</f>
        <v>0</v>
      </c>
      <c r="AP259" s="251">
        <f ca="1">IF(K259=0,0,K259*AV259/100/IF(OR($P$7="",ISNUMBER($P$7)=FALSE),1,((1+$P$7/100)^(IF(OR($P$11="",ISNUMBER($P$11)=FALSE),AM259,IF(YEAR(NOW())+$P$11+1&lt;AM259,YEAR(NOW())+$P$11+1,AM259))-YEAR(NOW()))))*IF(OR($P$9="",ISNUMBER($P$9)=FALSE),1,((1+$P$9/100)^(IF(OR($P$11="",ISNUMBER($P$11)=FALSE),AM259,IF(YEAR(NOW())+$P$11+1&lt;AM259,YEAR(NOW())+$P$11+1,AM259))-YEAR(NOW())))))</f>
        <v>0</v>
      </c>
      <c r="AQ259" s="251"/>
      <c r="AR259" s="251">
        <f ca="1">IF(M259="$0 (pad)",0,IF(M259=0,0,M259*AV259/100/IF(OR($P$7="",ISNUMBER($P$7)=FALSE),1,((1+$P$7/100)^(IF(OR($P$11="",ISNUMBER($P$11)=FALSE),AN259,IF(YEAR(NOW())+$P$11+10&lt;AN259,YEAR(NOW())+$P$11+10,AN259))-YEAR(NOW()))))*IF(OR($P$9="",ISNUMBER($P$9)=FALSE),1,((1+$P$9/100)^(IF(OR($P$11="",ISNUMBER($P$11)=FALSE),AN259,IF(YEAR(NOW())+$P$11+10&lt;AN259,YEAR(NOW())+$P$11+10,AN259))-YEAR(NOW()))))))</f>
        <v>0</v>
      </c>
      <c r="AS259" s="251">
        <f ca="1">IF(N259="$0 (pad)",0,IF(N259=0,0,N259*AV259/100/IF(OR($P$7="",ISNUMBER($P$7)=FALSE),1,((1+$P$7/100)^(IF(OR($P$11="",ISNUMBER($P$11)=FALSE),AN259,IF(YEAR(NOW())+$P$11+10&lt;AN259,YEAR(NOW())+$P$11+10,AN259))-YEAR(NOW()))))*IF(OR($P$9="",ISNUMBER($P$9)=FALSE),1,((1+$P$9/100)^(IF(OR($P$11="",ISNUMBER($P$11)=FALSE),AN259,IF(YEAR(NOW())+$P$11+10&lt;AN259,YEAR(NOW())+$P$11+10,AN259))-YEAR(NOW()))))))</f>
        <v>30800</v>
      </c>
      <c r="AT259" s="251">
        <f ca="1">IF(Q259=0,0,Q259*AV259/100/IF(OR($P$7="",ISNUMBER($P$7)=FALSE),1,((1+$P$7/100)^(IF(OR($P$11="",ISNUMBER($P$11)=FALSE),AL259,IF(YEAR(NOW())+$P$11&lt;AL259,YEAR(NOW())+$P$11,AL259))-YEAR(NOW()))))*IF(OR($P$9="",ISNUMBER($P$9)=FALSE),1,((1+$P$9/100)^(IF(OR($P$11="",ISNUMBER($P$11)=FALSE),AL259,IF(YEAR(NOW())+$P$11&lt;AL259,YEAR(NOW())+$P$11,AL259))-YEAR(NOW())))))</f>
        <v>0</v>
      </c>
      <c r="AU259" s="251">
        <f ca="1">IF(R259=0,0,R259*AV259/100/IF(OR($P$7="",ISNUMBER($P$7)=FALSE),1,((1+$P$7/100)^(IF(OR($P$11="",ISNUMBER($P$11)=FALSE),IF(AN259="",YEAR(NOW())+5,AN259),IF(YEAR(NOW())+$P$11+10&lt;IF(AN259="",YEAR(NOW())+5,AN259),YEAR(NOW())+$P$11+10,IF(AN259="",YEAR(NOW())+5,AN259)))-YEAR(NOW()))))*IF(OR($P$9="",ISNUMBER($P$9)=FALSE),1,((1+$P$9/100)^(IF(OR($P$11="",ISNUMBER($P$11)=FALSE),IF(AN259="",YEAR(NOW())+5,AN259),IF(YEAR(NOW())+$P$11+10&lt;IF(AN259="",YEAR(NOW())+5,AN259),YEAR(NOW())+$P$11+10,IF(AN259="",YEAR(NOW())+5,AN259)))-YEAR(NOW())))))</f>
        <v>23875</v>
      </c>
      <c r="AV259" s="78">
        <v>100</v>
      </c>
    </row>
    <row r="260" spans="1:48" x14ac:dyDescent="0.15">
      <c r="A260" s="112">
        <v>241</v>
      </c>
      <c r="B260" s="112" t="s">
        <v>1660</v>
      </c>
      <c r="C260" s="113" t="s">
        <v>1361</v>
      </c>
      <c r="D260" s="112" t="s">
        <v>399</v>
      </c>
      <c r="E260" s="119">
        <v>445880</v>
      </c>
      <c r="F260" s="112" t="s">
        <v>966</v>
      </c>
      <c r="G260" s="112" t="s">
        <v>1662</v>
      </c>
      <c r="H260" s="112" t="s">
        <v>1662</v>
      </c>
      <c r="I260" s="116">
        <v>1</v>
      </c>
      <c r="J260" s="288">
        <v>36400</v>
      </c>
      <c r="K260" s="288">
        <v>20500</v>
      </c>
      <c r="L260" s="288"/>
      <c r="M260" s="288">
        <v>0</v>
      </c>
      <c r="N260" s="288">
        <v>38200</v>
      </c>
      <c r="O260" s="288">
        <v>95100</v>
      </c>
      <c r="P260" s="288">
        <f t="shared" ca="1" si="9"/>
        <v>95100</v>
      </c>
      <c r="Q260" s="289">
        <v>43314</v>
      </c>
      <c r="R260" s="289">
        <v>23875</v>
      </c>
      <c r="S260" s="289">
        <v>67189</v>
      </c>
      <c r="T260" s="290">
        <f t="shared" ca="1" si="10"/>
        <v>67189</v>
      </c>
      <c r="U260" s="109"/>
      <c r="V260" s="109" t="s">
        <v>1366</v>
      </c>
      <c r="W260" s="109" t="s">
        <v>1369</v>
      </c>
      <c r="X260" s="108" t="s">
        <v>1367</v>
      </c>
      <c r="Y260" s="108" t="s">
        <v>1101</v>
      </c>
      <c r="Z260" s="287">
        <v>45594</v>
      </c>
      <c r="AA260" s="107">
        <f t="shared" ca="1" si="11"/>
        <v>49977</v>
      </c>
      <c r="AB260" s="108" t="s">
        <v>1670</v>
      </c>
      <c r="AC260" s="108" t="s">
        <v>1669</v>
      </c>
      <c r="AD260" s="108">
        <v>2012</v>
      </c>
      <c r="AE260" s="110">
        <v>1714</v>
      </c>
      <c r="AF260" s="110">
        <v>716.89</v>
      </c>
      <c r="AG260" s="108" t="s">
        <v>1666</v>
      </c>
      <c r="AH260" s="110">
        <v>2.2000000000000002</v>
      </c>
      <c r="AI260" s="109" t="s">
        <v>991</v>
      </c>
      <c r="AJ260" s="109"/>
      <c r="AK260" s="80">
        <v>49977</v>
      </c>
      <c r="AL260" s="78">
        <v>2036</v>
      </c>
      <c r="AM260" s="78">
        <v>2037</v>
      </c>
      <c r="AN260" s="78">
        <v>2046</v>
      </c>
      <c r="AO260" s="251">
        <f ca="1">IF(J260=0,0,J260*AV260/100/IF(OR($P$7="",ISNUMBER($P$7)=FALSE),1,((1+$P$7/100)^(IF(OR($P$11="",ISNUMBER($P$11)=FALSE),AL260,IF(YEAR(NOW())+$P$11&lt;AL260,YEAR(NOW())+$P$11,AL260))-YEAR(NOW()))))*IF(OR($P$9="",ISNUMBER($P$9)=FALSE),1,((1+$P$9/100)^(IF(OR($P$11="",ISNUMBER($P$11)=FALSE),AL260,IF(YEAR(NOW())+$P$11&lt;AL260,YEAR(NOW())+$P$11,AL260))-YEAR(NOW())))))</f>
        <v>36400</v>
      </c>
      <c r="AP260" s="251">
        <f ca="1">IF(K260=0,0,K260*AV260/100/IF(OR($P$7="",ISNUMBER($P$7)=FALSE),1,((1+$P$7/100)^(IF(OR($P$11="",ISNUMBER($P$11)=FALSE),AM260,IF(YEAR(NOW())+$P$11+1&lt;AM260,YEAR(NOW())+$P$11+1,AM260))-YEAR(NOW()))))*IF(OR($P$9="",ISNUMBER($P$9)=FALSE),1,((1+$P$9/100)^(IF(OR($P$11="",ISNUMBER($P$11)=FALSE),AM260,IF(YEAR(NOW())+$P$11+1&lt;AM260,YEAR(NOW())+$P$11+1,AM260))-YEAR(NOW())))))</f>
        <v>20500</v>
      </c>
      <c r="AQ260" s="251"/>
      <c r="AR260" s="251">
        <f ca="1">IF(M260="$0 (pad)",0,IF(M260=0,0,M260*AV260/100/IF(OR($P$7="",ISNUMBER($P$7)=FALSE),1,((1+$P$7/100)^(IF(OR($P$11="",ISNUMBER($P$11)=FALSE),AN260,IF(YEAR(NOW())+$P$11+10&lt;AN260,YEAR(NOW())+$P$11+10,AN260))-YEAR(NOW()))))*IF(OR($P$9="",ISNUMBER($P$9)=FALSE),1,((1+$P$9/100)^(IF(OR($P$11="",ISNUMBER($P$11)=FALSE),AN260,IF(YEAR(NOW())+$P$11+10&lt;AN260,YEAR(NOW())+$P$11+10,AN260))-YEAR(NOW()))))))</f>
        <v>0</v>
      </c>
      <c r="AS260" s="251">
        <f ca="1">IF(N260="$0 (pad)",0,IF(N260=0,0,N260*AV260/100/IF(OR($P$7="",ISNUMBER($P$7)=FALSE),1,((1+$P$7/100)^(IF(OR($P$11="",ISNUMBER($P$11)=FALSE),AN260,IF(YEAR(NOW())+$P$11+10&lt;AN260,YEAR(NOW())+$P$11+10,AN260))-YEAR(NOW()))))*IF(OR($P$9="",ISNUMBER($P$9)=FALSE),1,((1+$P$9/100)^(IF(OR($P$11="",ISNUMBER($P$11)=FALSE),AN260,IF(YEAR(NOW())+$P$11+10&lt;AN260,YEAR(NOW())+$P$11+10,AN260))-YEAR(NOW()))))))</f>
        <v>38200</v>
      </c>
      <c r="AT260" s="251">
        <f ca="1">IF(Q260=0,0,Q260*AV260/100/IF(OR($P$7="",ISNUMBER($P$7)=FALSE),1,((1+$P$7/100)^(IF(OR($P$11="",ISNUMBER($P$11)=FALSE),AL260,IF(YEAR(NOW())+$P$11&lt;AL260,YEAR(NOW())+$P$11,AL260))-YEAR(NOW()))))*IF(OR($P$9="",ISNUMBER($P$9)=FALSE),1,((1+$P$9/100)^(IF(OR($P$11="",ISNUMBER($P$11)=FALSE),AL260,IF(YEAR(NOW())+$P$11&lt;AL260,YEAR(NOW())+$P$11,AL260))-YEAR(NOW())))))</f>
        <v>43314</v>
      </c>
      <c r="AU260" s="251">
        <f ca="1">IF(R260=0,0,R260*AV260/100/IF(OR($P$7="",ISNUMBER($P$7)=FALSE),1,((1+$P$7/100)^(IF(OR($P$11="",ISNUMBER($P$11)=FALSE),IF(AN260="",YEAR(NOW())+5,AN260),IF(YEAR(NOW())+$P$11+10&lt;IF(AN260="",YEAR(NOW())+5,AN260),YEAR(NOW())+$P$11+10,IF(AN260="",YEAR(NOW())+5,AN260)))-YEAR(NOW()))))*IF(OR($P$9="",ISNUMBER($P$9)=FALSE),1,((1+$P$9/100)^(IF(OR($P$11="",ISNUMBER($P$11)=FALSE),IF(AN260="",YEAR(NOW())+5,AN260),IF(YEAR(NOW())+$P$11+10&lt;IF(AN260="",YEAR(NOW())+5,AN260),YEAR(NOW())+$P$11+10,IF(AN260="",YEAR(NOW())+5,AN260)))-YEAR(NOW())))))</f>
        <v>23875</v>
      </c>
      <c r="AV260" s="78">
        <v>100</v>
      </c>
    </row>
    <row r="261" spans="1:48" x14ac:dyDescent="0.15">
      <c r="A261" s="112">
        <v>242</v>
      </c>
      <c r="B261" s="112" t="s">
        <v>1660</v>
      </c>
      <c r="C261" s="113" t="s">
        <v>1361</v>
      </c>
      <c r="D261" s="112" t="s">
        <v>400</v>
      </c>
      <c r="E261" s="119">
        <v>445907</v>
      </c>
      <c r="F261" s="112" t="s">
        <v>966</v>
      </c>
      <c r="G261" s="112" t="s">
        <v>1662</v>
      </c>
      <c r="H261" s="112" t="s">
        <v>1662</v>
      </c>
      <c r="I261" s="116">
        <v>1</v>
      </c>
      <c r="J261" s="288">
        <v>33600</v>
      </c>
      <c r="K261" s="288">
        <v>5500</v>
      </c>
      <c r="L261" s="288"/>
      <c r="M261" s="288" t="s">
        <v>989</v>
      </c>
      <c r="N261" s="288" t="s">
        <v>989</v>
      </c>
      <c r="O261" s="288">
        <v>39100</v>
      </c>
      <c r="P261" s="288">
        <f t="shared" ca="1" si="9"/>
        <v>39100</v>
      </c>
      <c r="Q261" s="289">
        <v>43314</v>
      </c>
      <c r="R261" s="289">
        <v>2387.5</v>
      </c>
      <c r="S261" s="289">
        <v>45701.5</v>
      </c>
      <c r="T261" s="290">
        <f t="shared" ca="1" si="10"/>
        <v>45701.5</v>
      </c>
      <c r="U261" s="109"/>
      <c r="V261" s="109" t="s">
        <v>1366</v>
      </c>
      <c r="W261" s="109" t="s">
        <v>1369</v>
      </c>
      <c r="X261" s="108" t="s">
        <v>1367</v>
      </c>
      <c r="Y261" s="108" t="s">
        <v>1101</v>
      </c>
      <c r="Z261" s="287">
        <v>45529</v>
      </c>
      <c r="AA261" s="107">
        <f t="shared" ca="1" si="11"/>
        <v>49912</v>
      </c>
      <c r="AB261" s="108" t="s">
        <v>1670</v>
      </c>
      <c r="AC261" s="108" t="s">
        <v>1669</v>
      </c>
      <c r="AD261" s="108">
        <v>2012</v>
      </c>
      <c r="AE261" s="110">
        <v>1627</v>
      </c>
      <c r="AF261" s="110">
        <v>719.71</v>
      </c>
      <c r="AG261" s="108" t="s">
        <v>1666</v>
      </c>
      <c r="AH261" s="110">
        <v>1.7</v>
      </c>
      <c r="AI261" s="109" t="s">
        <v>991</v>
      </c>
      <c r="AJ261" s="109"/>
      <c r="AK261" s="80">
        <v>49912</v>
      </c>
      <c r="AL261" s="78">
        <v>2036</v>
      </c>
      <c r="AM261" s="78">
        <v>2037</v>
      </c>
      <c r="AN261" s="78">
        <v>2082</v>
      </c>
      <c r="AO261" s="251">
        <f ca="1">IF(J261=0,0,J261*AV261/100/IF(OR($P$7="",ISNUMBER($P$7)=FALSE),1,((1+$P$7/100)^(IF(OR($P$11="",ISNUMBER($P$11)=FALSE),AL261,IF(YEAR(NOW())+$P$11&lt;AL261,YEAR(NOW())+$P$11,AL261))-YEAR(NOW()))))*IF(OR($P$9="",ISNUMBER($P$9)=FALSE),1,((1+$P$9/100)^(IF(OR($P$11="",ISNUMBER($P$11)=FALSE),AL261,IF(YEAR(NOW())+$P$11&lt;AL261,YEAR(NOW())+$P$11,AL261))-YEAR(NOW())))))</f>
        <v>33600</v>
      </c>
      <c r="AP261" s="251">
        <f ca="1">IF(K261=0,0,K261*AV261/100/IF(OR($P$7="",ISNUMBER($P$7)=FALSE),1,((1+$P$7/100)^(IF(OR($P$11="",ISNUMBER($P$11)=FALSE),AM261,IF(YEAR(NOW())+$P$11+1&lt;AM261,YEAR(NOW())+$P$11+1,AM261))-YEAR(NOW()))))*IF(OR($P$9="",ISNUMBER($P$9)=FALSE),1,((1+$P$9/100)^(IF(OR($P$11="",ISNUMBER($P$11)=FALSE),AM261,IF(YEAR(NOW())+$P$11+1&lt;AM261,YEAR(NOW())+$P$11+1,AM261))-YEAR(NOW())))))</f>
        <v>5500</v>
      </c>
      <c r="AQ261" s="251"/>
      <c r="AR261" s="251">
        <f ca="1">IF(M261="$0 (pad)",0,IF(M261=0,0,M261*AV261/100/IF(OR($P$7="",ISNUMBER($P$7)=FALSE),1,((1+$P$7/100)^(IF(OR($P$11="",ISNUMBER($P$11)=FALSE),AN261,IF(YEAR(NOW())+$P$11+10&lt;AN261,YEAR(NOW())+$P$11+10,AN261))-YEAR(NOW()))))*IF(OR($P$9="",ISNUMBER($P$9)=FALSE),1,((1+$P$9/100)^(IF(OR($P$11="",ISNUMBER($P$11)=FALSE),AN261,IF(YEAR(NOW())+$P$11+10&lt;AN261,YEAR(NOW())+$P$11+10,AN261))-YEAR(NOW()))))))</f>
        <v>0</v>
      </c>
      <c r="AS261" s="251">
        <f ca="1">IF(N261="$0 (pad)",0,IF(N261=0,0,N261*AV261/100/IF(OR($P$7="",ISNUMBER($P$7)=FALSE),1,((1+$P$7/100)^(IF(OR($P$11="",ISNUMBER($P$11)=FALSE),AN261,IF(YEAR(NOW())+$P$11+10&lt;AN261,YEAR(NOW())+$P$11+10,AN261))-YEAR(NOW()))))*IF(OR($P$9="",ISNUMBER($P$9)=FALSE),1,((1+$P$9/100)^(IF(OR($P$11="",ISNUMBER($P$11)=FALSE),AN261,IF(YEAR(NOW())+$P$11+10&lt;AN261,YEAR(NOW())+$P$11+10,AN261))-YEAR(NOW()))))))</f>
        <v>0</v>
      </c>
      <c r="AT261" s="251">
        <f ca="1">IF(Q261=0,0,Q261*AV261/100/IF(OR($P$7="",ISNUMBER($P$7)=FALSE),1,((1+$P$7/100)^(IF(OR($P$11="",ISNUMBER($P$11)=FALSE),AL261,IF(YEAR(NOW())+$P$11&lt;AL261,YEAR(NOW())+$P$11,AL261))-YEAR(NOW()))))*IF(OR($P$9="",ISNUMBER($P$9)=FALSE),1,((1+$P$9/100)^(IF(OR($P$11="",ISNUMBER($P$11)=FALSE),AL261,IF(YEAR(NOW())+$P$11&lt;AL261,YEAR(NOW())+$P$11,AL261))-YEAR(NOW())))))</f>
        <v>43314</v>
      </c>
      <c r="AU261" s="251">
        <f ca="1">IF(R261=0,0,R261*AV261/100/IF(OR($P$7="",ISNUMBER($P$7)=FALSE),1,((1+$P$7/100)^(IF(OR($P$11="",ISNUMBER($P$11)=FALSE),IF(AN261="",YEAR(NOW())+5,AN261),IF(YEAR(NOW())+$P$11+10&lt;IF(AN261="",YEAR(NOW())+5,AN261),YEAR(NOW())+$P$11+10,IF(AN261="",YEAR(NOW())+5,AN261)))-YEAR(NOW()))))*IF(OR($P$9="",ISNUMBER($P$9)=FALSE),1,((1+$P$9/100)^(IF(OR($P$11="",ISNUMBER($P$11)=FALSE),IF(AN261="",YEAR(NOW())+5,AN261),IF(YEAR(NOW())+$P$11+10&lt;IF(AN261="",YEAR(NOW())+5,AN261),YEAR(NOW())+$P$11+10,IF(AN261="",YEAR(NOW())+5,AN261)))-YEAR(NOW())))))</f>
        <v>2387.5</v>
      </c>
      <c r="AV261" s="78">
        <v>100</v>
      </c>
    </row>
    <row r="262" spans="1:48" x14ac:dyDescent="0.15">
      <c r="A262" s="112">
        <v>243</v>
      </c>
      <c r="B262" s="112" t="s">
        <v>1660</v>
      </c>
      <c r="C262" s="113" t="s">
        <v>1361</v>
      </c>
      <c r="D262" s="112" t="s">
        <v>401</v>
      </c>
      <c r="E262" s="119">
        <v>291505</v>
      </c>
      <c r="F262" s="112" t="s">
        <v>966</v>
      </c>
      <c r="G262" s="112" t="s">
        <v>1661</v>
      </c>
      <c r="H262" s="112" t="s">
        <v>1661</v>
      </c>
      <c r="I262" s="116">
        <v>1</v>
      </c>
      <c r="J262" s="288">
        <v>19300</v>
      </c>
      <c r="K262" s="288">
        <v>14500</v>
      </c>
      <c r="L262" s="288"/>
      <c r="M262" s="288">
        <v>0</v>
      </c>
      <c r="N262" s="288">
        <v>30800</v>
      </c>
      <c r="O262" s="288">
        <v>64600</v>
      </c>
      <c r="P262" s="288">
        <f t="shared" ca="1" si="9"/>
        <v>64600</v>
      </c>
      <c r="Q262" s="289">
        <v>38331.25</v>
      </c>
      <c r="R262" s="289">
        <v>23875</v>
      </c>
      <c r="S262" s="289">
        <v>62206.25</v>
      </c>
      <c r="T262" s="290">
        <f t="shared" ca="1" si="10"/>
        <v>62206.25</v>
      </c>
      <c r="U262" s="109"/>
      <c r="V262" s="109" t="s">
        <v>1366</v>
      </c>
      <c r="W262" s="109" t="s">
        <v>1369</v>
      </c>
      <c r="X262" s="108" t="s">
        <v>1367</v>
      </c>
      <c r="Y262" s="108" t="s">
        <v>1103</v>
      </c>
      <c r="Z262" s="287">
        <v>40816</v>
      </c>
      <c r="AA262" s="107">
        <f t="shared" ca="1" si="11"/>
        <v>46752</v>
      </c>
      <c r="AB262" s="108" t="s">
        <v>1670</v>
      </c>
      <c r="AC262" s="108" t="s">
        <v>1669</v>
      </c>
      <c r="AD262" s="108">
        <v>2003</v>
      </c>
      <c r="AE262" s="110">
        <v>980</v>
      </c>
      <c r="AF262" s="110">
        <v>980</v>
      </c>
      <c r="AG262" s="108" t="s">
        <v>1665</v>
      </c>
      <c r="AH262" s="110"/>
      <c r="AI262" s="109" t="s">
        <v>991</v>
      </c>
      <c r="AJ262" s="109"/>
      <c r="AK262" s="80">
        <v>46752</v>
      </c>
      <c r="AL262" s="78">
        <v>2027</v>
      </c>
      <c r="AM262" s="78">
        <v>2028</v>
      </c>
      <c r="AN262" s="78">
        <v>2037</v>
      </c>
      <c r="AO262" s="251">
        <f ca="1">IF(J262=0,0,J262*AV262/100/IF(OR($P$7="",ISNUMBER($P$7)=FALSE),1,((1+$P$7/100)^(IF(OR($P$11="",ISNUMBER($P$11)=FALSE),AL262,IF(YEAR(NOW())+$P$11&lt;AL262,YEAR(NOW())+$P$11,AL262))-YEAR(NOW()))))*IF(OR($P$9="",ISNUMBER($P$9)=FALSE),1,((1+$P$9/100)^(IF(OR($P$11="",ISNUMBER($P$11)=FALSE),AL262,IF(YEAR(NOW())+$P$11&lt;AL262,YEAR(NOW())+$P$11,AL262))-YEAR(NOW())))))</f>
        <v>19300</v>
      </c>
      <c r="AP262" s="251">
        <f ca="1">IF(K262=0,0,K262*AV262/100/IF(OR($P$7="",ISNUMBER($P$7)=FALSE),1,((1+$P$7/100)^(IF(OR($P$11="",ISNUMBER($P$11)=FALSE),AM262,IF(YEAR(NOW())+$P$11+1&lt;AM262,YEAR(NOW())+$P$11+1,AM262))-YEAR(NOW()))))*IF(OR($P$9="",ISNUMBER($P$9)=FALSE),1,((1+$P$9/100)^(IF(OR($P$11="",ISNUMBER($P$11)=FALSE),AM262,IF(YEAR(NOW())+$P$11+1&lt;AM262,YEAR(NOW())+$P$11+1,AM262))-YEAR(NOW())))))</f>
        <v>14500</v>
      </c>
      <c r="AQ262" s="251"/>
      <c r="AR262" s="251">
        <f ca="1">IF(M262="$0 (pad)",0,IF(M262=0,0,M262*AV262/100/IF(OR($P$7="",ISNUMBER($P$7)=FALSE),1,((1+$P$7/100)^(IF(OR($P$11="",ISNUMBER($P$11)=FALSE),AN262,IF(YEAR(NOW())+$P$11+10&lt;AN262,YEAR(NOW())+$P$11+10,AN262))-YEAR(NOW()))))*IF(OR($P$9="",ISNUMBER($P$9)=FALSE),1,((1+$P$9/100)^(IF(OR($P$11="",ISNUMBER($P$11)=FALSE),AN262,IF(YEAR(NOW())+$P$11+10&lt;AN262,YEAR(NOW())+$P$11+10,AN262))-YEAR(NOW()))))))</f>
        <v>0</v>
      </c>
      <c r="AS262" s="251">
        <f ca="1">IF(N262="$0 (pad)",0,IF(N262=0,0,N262*AV262/100/IF(OR($P$7="",ISNUMBER($P$7)=FALSE),1,((1+$P$7/100)^(IF(OR($P$11="",ISNUMBER($P$11)=FALSE),AN262,IF(YEAR(NOW())+$P$11+10&lt;AN262,YEAR(NOW())+$P$11+10,AN262))-YEAR(NOW()))))*IF(OR($P$9="",ISNUMBER($P$9)=FALSE),1,((1+$P$9/100)^(IF(OR($P$11="",ISNUMBER($P$11)=FALSE),AN262,IF(YEAR(NOW())+$P$11+10&lt;AN262,YEAR(NOW())+$P$11+10,AN262))-YEAR(NOW()))))))</f>
        <v>30800</v>
      </c>
      <c r="AT262" s="251">
        <f ca="1">IF(Q262=0,0,Q262*AV262/100/IF(OR($P$7="",ISNUMBER($P$7)=FALSE),1,((1+$P$7/100)^(IF(OR($P$11="",ISNUMBER($P$11)=FALSE),AL262,IF(YEAR(NOW())+$P$11&lt;AL262,YEAR(NOW())+$P$11,AL262))-YEAR(NOW()))))*IF(OR($P$9="",ISNUMBER($P$9)=FALSE),1,((1+$P$9/100)^(IF(OR($P$11="",ISNUMBER($P$11)=FALSE),AL262,IF(YEAR(NOW())+$P$11&lt;AL262,YEAR(NOW())+$P$11,AL262))-YEAR(NOW())))))</f>
        <v>38331.25</v>
      </c>
      <c r="AU262" s="251">
        <f ca="1">IF(R262=0,0,R262*AV262/100/IF(OR($P$7="",ISNUMBER($P$7)=FALSE),1,((1+$P$7/100)^(IF(OR($P$11="",ISNUMBER($P$11)=FALSE),IF(AN262="",YEAR(NOW())+5,AN262),IF(YEAR(NOW())+$P$11+10&lt;IF(AN262="",YEAR(NOW())+5,AN262),YEAR(NOW())+$P$11+10,IF(AN262="",YEAR(NOW())+5,AN262)))-YEAR(NOW()))))*IF(OR($P$9="",ISNUMBER($P$9)=FALSE),1,((1+$P$9/100)^(IF(OR($P$11="",ISNUMBER($P$11)=FALSE),IF(AN262="",YEAR(NOW())+5,AN262),IF(YEAR(NOW())+$P$11+10&lt;IF(AN262="",YEAR(NOW())+5,AN262),YEAR(NOW())+$P$11+10,IF(AN262="",YEAR(NOW())+5,AN262)))-YEAR(NOW())))))</f>
        <v>23875</v>
      </c>
      <c r="AV262" s="78">
        <v>100</v>
      </c>
    </row>
    <row r="263" spans="1:48" x14ac:dyDescent="0.15">
      <c r="A263" s="112">
        <v>244</v>
      </c>
      <c r="B263" s="112" t="s">
        <v>1660</v>
      </c>
      <c r="C263" s="113" t="s">
        <v>1361</v>
      </c>
      <c r="D263" s="112" t="s">
        <v>402</v>
      </c>
      <c r="E263" s="119">
        <v>461308</v>
      </c>
      <c r="F263" s="112" t="s">
        <v>966</v>
      </c>
      <c r="G263" s="112" t="s">
        <v>1662</v>
      </c>
      <c r="H263" s="112" t="s">
        <v>1662</v>
      </c>
      <c r="I263" s="116">
        <v>1</v>
      </c>
      <c r="J263" s="288">
        <v>36400</v>
      </c>
      <c r="K263" s="288">
        <v>20500</v>
      </c>
      <c r="L263" s="288"/>
      <c r="M263" s="288">
        <v>0</v>
      </c>
      <c r="N263" s="288">
        <v>38200</v>
      </c>
      <c r="O263" s="288">
        <v>95100</v>
      </c>
      <c r="P263" s="288">
        <f t="shared" ca="1" si="9"/>
        <v>95100</v>
      </c>
      <c r="Q263" s="289">
        <v>43314</v>
      </c>
      <c r="R263" s="289">
        <v>2387.5</v>
      </c>
      <c r="S263" s="289">
        <v>45701.5</v>
      </c>
      <c r="T263" s="290">
        <f t="shared" ca="1" si="10"/>
        <v>45701.5</v>
      </c>
      <c r="U263" s="109"/>
      <c r="V263" s="109" t="s">
        <v>1366</v>
      </c>
      <c r="W263" s="109" t="s">
        <v>1369</v>
      </c>
      <c r="X263" s="108" t="s">
        <v>1367</v>
      </c>
      <c r="Y263" s="108" t="s">
        <v>1103</v>
      </c>
      <c r="Z263" s="287">
        <v>51837</v>
      </c>
      <c r="AA263" s="107">
        <f t="shared" ca="1" si="11"/>
        <v>56220</v>
      </c>
      <c r="AB263" s="108" t="s">
        <v>1670</v>
      </c>
      <c r="AC263" s="108" t="s">
        <v>1669</v>
      </c>
      <c r="AD263" s="108">
        <v>2014</v>
      </c>
      <c r="AE263" s="110">
        <v>1541</v>
      </c>
      <c r="AF263" s="110">
        <v>714.07</v>
      </c>
      <c r="AG263" s="108" t="s">
        <v>1666</v>
      </c>
      <c r="AH263" s="110">
        <v>2.8</v>
      </c>
      <c r="AI263" s="109" t="s">
        <v>991</v>
      </c>
      <c r="AJ263" s="109"/>
      <c r="AK263" s="80">
        <v>56220</v>
      </c>
      <c r="AL263" s="78">
        <v>2053</v>
      </c>
      <c r="AM263" s="78">
        <v>2054</v>
      </c>
      <c r="AN263" s="78">
        <v>2063</v>
      </c>
      <c r="AO263" s="251">
        <f ca="1">IF(J263=0,0,J263*AV263/100/IF(OR($P$7="",ISNUMBER($P$7)=FALSE),1,((1+$P$7/100)^(IF(OR($P$11="",ISNUMBER($P$11)=FALSE),AL263,IF(YEAR(NOW())+$P$11&lt;AL263,YEAR(NOW())+$P$11,AL263))-YEAR(NOW()))))*IF(OR($P$9="",ISNUMBER($P$9)=FALSE),1,((1+$P$9/100)^(IF(OR($P$11="",ISNUMBER($P$11)=FALSE),AL263,IF(YEAR(NOW())+$P$11&lt;AL263,YEAR(NOW())+$P$11,AL263))-YEAR(NOW())))))</f>
        <v>36400</v>
      </c>
      <c r="AP263" s="251">
        <f ca="1">IF(K263=0,0,K263*AV263/100/IF(OR($P$7="",ISNUMBER($P$7)=FALSE),1,((1+$P$7/100)^(IF(OR($P$11="",ISNUMBER($P$11)=FALSE),AM263,IF(YEAR(NOW())+$P$11+1&lt;AM263,YEAR(NOW())+$P$11+1,AM263))-YEAR(NOW()))))*IF(OR($P$9="",ISNUMBER($P$9)=FALSE),1,((1+$P$9/100)^(IF(OR($P$11="",ISNUMBER($P$11)=FALSE),AM263,IF(YEAR(NOW())+$P$11+1&lt;AM263,YEAR(NOW())+$P$11+1,AM263))-YEAR(NOW())))))</f>
        <v>20500</v>
      </c>
      <c r="AQ263" s="251"/>
      <c r="AR263" s="251">
        <f ca="1">IF(M263="$0 (pad)",0,IF(M263=0,0,M263*AV263/100/IF(OR($P$7="",ISNUMBER($P$7)=FALSE),1,((1+$P$7/100)^(IF(OR($P$11="",ISNUMBER($P$11)=FALSE),AN263,IF(YEAR(NOW())+$P$11+10&lt;AN263,YEAR(NOW())+$P$11+10,AN263))-YEAR(NOW()))))*IF(OR($P$9="",ISNUMBER($P$9)=FALSE),1,((1+$P$9/100)^(IF(OR($P$11="",ISNUMBER($P$11)=FALSE),AN263,IF(YEAR(NOW())+$P$11+10&lt;AN263,YEAR(NOW())+$P$11+10,AN263))-YEAR(NOW()))))))</f>
        <v>0</v>
      </c>
      <c r="AS263" s="251">
        <f ca="1">IF(N263="$0 (pad)",0,IF(N263=0,0,N263*AV263/100/IF(OR($P$7="",ISNUMBER($P$7)=FALSE),1,((1+$P$7/100)^(IF(OR($P$11="",ISNUMBER($P$11)=FALSE),AN263,IF(YEAR(NOW())+$P$11+10&lt;AN263,YEAR(NOW())+$P$11+10,AN263))-YEAR(NOW()))))*IF(OR($P$9="",ISNUMBER($P$9)=FALSE),1,((1+$P$9/100)^(IF(OR($P$11="",ISNUMBER($P$11)=FALSE),AN263,IF(YEAR(NOW())+$P$11+10&lt;AN263,YEAR(NOW())+$P$11+10,AN263))-YEAR(NOW()))))))</f>
        <v>38200</v>
      </c>
      <c r="AT263" s="251">
        <f ca="1">IF(Q263=0,0,Q263*AV263/100/IF(OR($P$7="",ISNUMBER($P$7)=FALSE),1,((1+$P$7/100)^(IF(OR($P$11="",ISNUMBER($P$11)=FALSE),AL263,IF(YEAR(NOW())+$P$11&lt;AL263,YEAR(NOW())+$P$11,AL263))-YEAR(NOW()))))*IF(OR($P$9="",ISNUMBER($P$9)=FALSE),1,((1+$P$9/100)^(IF(OR($P$11="",ISNUMBER($P$11)=FALSE),AL263,IF(YEAR(NOW())+$P$11&lt;AL263,YEAR(NOW())+$P$11,AL263))-YEAR(NOW())))))</f>
        <v>43314</v>
      </c>
      <c r="AU263" s="251">
        <f ca="1">IF(R263=0,0,R263*AV263/100/IF(OR($P$7="",ISNUMBER($P$7)=FALSE),1,((1+$P$7/100)^(IF(OR($P$11="",ISNUMBER($P$11)=FALSE),IF(AN263="",YEAR(NOW())+5,AN263),IF(YEAR(NOW())+$P$11+10&lt;IF(AN263="",YEAR(NOW())+5,AN263),YEAR(NOW())+$P$11+10,IF(AN263="",YEAR(NOW())+5,AN263)))-YEAR(NOW()))))*IF(OR($P$9="",ISNUMBER($P$9)=FALSE),1,((1+$P$9/100)^(IF(OR($P$11="",ISNUMBER($P$11)=FALSE),IF(AN263="",YEAR(NOW())+5,AN263),IF(YEAR(NOW())+$P$11+10&lt;IF(AN263="",YEAR(NOW())+5,AN263),YEAR(NOW())+$P$11+10,IF(AN263="",YEAR(NOW())+5,AN263)))-YEAR(NOW())))))</f>
        <v>2387.5</v>
      </c>
      <c r="AV263" s="78">
        <v>100</v>
      </c>
    </row>
    <row r="264" spans="1:48" x14ac:dyDescent="0.15">
      <c r="A264" s="112">
        <v>245</v>
      </c>
      <c r="B264" s="112" t="s">
        <v>1660</v>
      </c>
      <c r="C264" s="113" t="s">
        <v>1361</v>
      </c>
      <c r="D264" s="112" t="s">
        <v>403</v>
      </c>
      <c r="E264" s="119">
        <v>461309</v>
      </c>
      <c r="F264" s="112" t="s">
        <v>966</v>
      </c>
      <c r="G264" s="112" t="s">
        <v>1662</v>
      </c>
      <c r="H264" s="112" t="s">
        <v>1662</v>
      </c>
      <c r="I264" s="116">
        <v>1</v>
      </c>
      <c r="J264" s="288">
        <v>33600</v>
      </c>
      <c r="K264" s="288">
        <v>5500</v>
      </c>
      <c r="L264" s="288"/>
      <c r="M264" s="288" t="s">
        <v>989</v>
      </c>
      <c r="N264" s="288" t="s">
        <v>989</v>
      </c>
      <c r="O264" s="288">
        <v>39100</v>
      </c>
      <c r="P264" s="288">
        <f t="shared" ca="1" si="9"/>
        <v>39100</v>
      </c>
      <c r="Q264" s="289">
        <v>43314</v>
      </c>
      <c r="R264" s="289">
        <v>2387.5</v>
      </c>
      <c r="S264" s="289">
        <v>45701.5</v>
      </c>
      <c r="T264" s="290">
        <f t="shared" ca="1" si="10"/>
        <v>45701.5</v>
      </c>
      <c r="U264" s="109"/>
      <c r="V264" s="109" t="s">
        <v>1366</v>
      </c>
      <c r="W264" s="109" t="s">
        <v>1369</v>
      </c>
      <c r="X264" s="108" t="s">
        <v>1367</v>
      </c>
      <c r="Y264" s="108" t="s">
        <v>1103</v>
      </c>
      <c r="Z264" s="287">
        <v>47939</v>
      </c>
      <c r="AA264" s="107">
        <f t="shared" ca="1" si="11"/>
        <v>52322</v>
      </c>
      <c r="AB264" s="108" t="s">
        <v>1670</v>
      </c>
      <c r="AC264" s="108" t="s">
        <v>1669</v>
      </c>
      <c r="AD264" s="108">
        <v>2014</v>
      </c>
      <c r="AE264" s="110">
        <v>1495</v>
      </c>
      <c r="AF264" s="110">
        <v>712.52</v>
      </c>
      <c r="AG264" s="108" t="s">
        <v>1666</v>
      </c>
      <c r="AH264" s="110">
        <v>1.8</v>
      </c>
      <c r="AI264" s="109" t="s">
        <v>991</v>
      </c>
      <c r="AJ264" s="109"/>
      <c r="AK264" s="80">
        <v>52322</v>
      </c>
      <c r="AL264" s="78">
        <v>2043</v>
      </c>
      <c r="AM264" s="78">
        <v>2044</v>
      </c>
      <c r="AN264" s="78">
        <v>2063</v>
      </c>
      <c r="AO264" s="251">
        <f ca="1">IF(J264=0,0,J264*AV264/100/IF(OR($P$7="",ISNUMBER($P$7)=FALSE),1,((1+$P$7/100)^(IF(OR($P$11="",ISNUMBER($P$11)=FALSE),AL264,IF(YEAR(NOW())+$P$11&lt;AL264,YEAR(NOW())+$P$11,AL264))-YEAR(NOW()))))*IF(OR($P$9="",ISNUMBER($P$9)=FALSE),1,((1+$P$9/100)^(IF(OR($P$11="",ISNUMBER($P$11)=FALSE),AL264,IF(YEAR(NOW())+$P$11&lt;AL264,YEAR(NOW())+$P$11,AL264))-YEAR(NOW())))))</f>
        <v>33600</v>
      </c>
      <c r="AP264" s="251">
        <f ca="1">IF(K264=0,0,K264*AV264/100/IF(OR($P$7="",ISNUMBER($P$7)=FALSE),1,((1+$P$7/100)^(IF(OR($P$11="",ISNUMBER($P$11)=FALSE),AM264,IF(YEAR(NOW())+$P$11+1&lt;AM264,YEAR(NOW())+$P$11+1,AM264))-YEAR(NOW()))))*IF(OR($P$9="",ISNUMBER($P$9)=FALSE),1,((1+$P$9/100)^(IF(OR($P$11="",ISNUMBER($P$11)=FALSE),AM264,IF(YEAR(NOW())+$P$11+1&lt;AM264,YEAR(NOW())+$P$11+1,AM264))-YEAR(NOW())))))</f>
        <v>5500</v>
      </c>
      <c r="AQ264" s="251"/>
      <c r="AR264" s="251">
        <f ca="1">IF(M264="$0 (pad)",0,IF(M264=0,0,M264*AV264/100/IF(OR($P$7="",ISNUMBER($P$7)=FALSE),1,((1+$P$7/100)^(IF(OR($P$11="",ISNUMBER($P$11)=FALSE),AN264,IF(YEAR(NOW())+$P$11+10&lt;AN264,YEAR(NOW())+$P$11+10,AN264))-YEAR(NOW()))))*IF(OR($P$9="",ISNUMBER($P$9)=FALSE),1,((1+$P$9/100)^(IF(OR($P$11="",ISNUMBER($P$11)=FALSE),AN264,IF(YEAR(NOW())+$P$11+10&lt;AN264,YEAR(NOW())+$P$11+10,AN264))-YEAR(NOW()))))))</f>
        <v>0</v>
      </c>
      <c r="AS264" s="251">
        <f ca="1">IF(N264="$0 (pad)",0,IF(N264=0,0,N264*AV264/100/IF(OR($P$7="",ISNUMBER($P$7)=FALSE),1,((1+$P$7/100)^(IF(OR($P$11="",ISNUMBER($P$11)=FALSE),AN264,IF(YEAR(NOW())+$P$11+10&lt;AN264,YEAR(NOW())+$P$11+10,AN264))-YEAR(NOW()))))*IF(OR($P$9="",ISNUMBER($P$9)=FALSE),1,((1+$P$9/100)^(IF(OR($P$11="",ISNUMBER($P$11)=FALSE),AN264,IF(YEAR(NOW())+$P$11+10&lt;AN264,YEAR(NOW())+$P$11+10,AN264))-YEAR(NOW()))))))</f>
        <v>0</v>
      </c>
      <c r="AT264" s="251">
        <f ca="1">IF(Q264=0,0,Q264*AV264/100/IF(OR($P$7="",ISNUMBER($P$7)=FALSE),1,((1+$P$7/100)^(IF(OR($P$11="",ISNUMBER($P$11)=FALSE),AL264,IF(YEAR(NOW())+$P$11&lt;AL264,YEAR(NOW())+$P$11,AL264))-YEAR(NOW()))))*IF(OR($P$9="",ISNUMBER($P$9)=FALSE),1,((1+$P$9/100)^(IF(OR($P$11="",ISNUMBER($P$11)=FALSE),AL264,IF(YEAR(NOW())+$P$11&lt;AL264,YEAR(NOW())+$P$11,AL264))-YEAR(NOW())))))</f>
        <v>43314</v>
      </c>
      <c r="AU264" s="251">
        <f ca="1">IF(R264=0,0,R264*AV264/100/IF(OR($P$7="",ISNUMBER($P$7)=FALSE),1,((1+$P$7/100)^(IF(OR($P$11="",ISNUMBER($P$11)=FALSE),IF(AN264="",YEAR(NOW())+5,AN264),IF(YEAR(NOW())+$P$11+10&lt;IF(AN264="",YEAR(NOW())+5,AN264),YEAR(NOW())+$P$11+10,IF(AN264="",YEAR(NOW())+5,AN264)))-YEAR(NOW()))))*IF(OR($P$9="",ISNUMBER($P$9)=FALSE),1,((1+$P$9/100)^(IF(OR($P$11="",ISNUMBER($P$11)=FALSE),IF(AN264="",YEAR(NOW())+5,AN264),IF(YEAR(NOW())+$P$11+10&lt;IF(AN264="",YEAR(NOW())+5,AN264),YEAR(NOW())+$P$11+10,IF(AN264="",YEAR(NOW())+5,AN264)))-YEAR(NOW())))))</f>
        <v>2387.5</v>
      </c>
      <c r="AV264" s="78">
        <v>100</v>
      </c>
    </row>
    <row r="265" spans="1:48" x14ac:dyDescent="0.15">
      <c r="A265" s="112">
        <v>246</v>
      </c>
      <c r="B265" s="112" t="s">
        <v>1660</v>
      </c>
      <c r="C265" s="113" t="s">
        <v>1361</v>
      </c>
      <c r="D265" s="112" t="s">
        <v>404</v>
      </c>
      <c r="E265" s="119">
        <v>461310</v>
      </c>
      <c r="F265" s="112" t="s">
        <v>966</v>
      </c>
      <c r="G265" s="112" t="s">
        <v>1662</v>
      </c>
      <c r="H265" s="112" t="s">
        <v>1662</v>
      </c>
      <c r="I265" s="116">
        <v>1</v>
      </c>
      <c r="J265" s="288">
        <v>37900</v>
      </c>
      <c r="K265" s="288">
        <v>5500</v>
      </c>
      <c r="L265" s="288"/>
      <c r="M265" s="288" t="s">
        <v>989</v>
      </c>
      <c r="N265" s="288" t="s">
        <v>989</v>
      </c>
      <c r="O265" s="288">
        <v>43400</v>
      </c>
      <c r="P265" s="288">
        <f t="shared" ca="1" si="9"/>
        <v>43400</v>
      </c>
      <c r="Q265" s="289">
        <v>43314</v>
      </c>
      <c r="R265" s="289">
        <v>2387.5</v>
      </c>
      <c r="S265" s="289">
        <v>45701.5</v>
      </c>
      <c r="T265" s="290">
        <f t="shared" ca="1" si="10"/>
        <v>45701.5</v>
      </c>
      <c r="U265" s="109"/>
      <c r="V265" s="109" t="s">
        <v>1366</v>
      </c>
      <c r="W265" s="109" t="s">
        <v>1369</v>
      </c>
      <c r="X265" s="108" t="s">
        <v>1367</v>
      </c>
      <c r="Y265" s="108" t="s">
        <v>1103</v>
      </c>
      <c r="Z265" s="287">
        <v>47261</v>
      </c>
      <c r="AA265" s="107">
        <f t="shared" ca="1" si="11"/>
        <v>51644</v>
      </c>
      <c r="AB265" s="108" t="s">
        <v>1670</v>
      </c>
      <c r="AC265" s="108" t="s">
        <v>1669</v>
      </c>
      <c r="AD265" s="108">
        <v>2014</v>
      </c>
      <c r="AE265" s="110">
        <v>1531</v>
      </c>
      <c r="AF265" s="110">
        <v>714.7</v>
      </c>
      <c r="AG265" s="108" t="s">
        <v>1666</v>
      </c>
      <c r="AH265" s="110">
        <v>1.6</v>
      </c>
      <c r="AI265" s="109" t="s">
        <v>991</v>
      </c>
      <c r="AJ265" s="109"/>
      <c r="AK265" s="80">
        <v>51644</v>
      </c>
      <c r="AL265" s="78">
        <v>2041</v>
      </c>
      <c r="AM265" s="78">
        <v>2042</v>
      </c>
      <c r="AN265" s="78">
        <v>2063</v>
      </c>
      <c r="AO265" s="251">
        <f ca="1">IF(J265=0,0,J265*AV265/100/IF(OR($P$7="",ISNUMBER($P$7)=FALSE),1,((1+$P$7/100)^(IF(OR($P$11="",ISNUMBER($P$11)=FALSE),AL265,IF(YEAR(NOW())+$P$11&lt;AL265,YEAR(NOW())+$P$11,AL265))-YEAR(NOW()))))*IF(OR($P$9="",ISNUMBER($P$9)=FALSE),1,((1+$P$9/100)^(IF(OR($P$11="",ISNUMBER($P$11)=FALSE),AL265,IF(YEAR(NOW())+$P$11&lt;AL265,YEAR(NOW())+$P$11,AL265))-YEAR(NOW())))))</f>
        <v>37900</v>
      </c>
      <c r="AP265" s="251">
        <f ca="1">IF(K265=0,0,K265*AV265/100/IF(OR($P$7="",ISNUMBER($P$7)=FALSE),1,((1+$P$7/100)^(IF(OR($P$11="",ISNUMBER($P$11)=FALSE),AM265,IF(YEAR(NOW())+$P$11+1&lt;AM265,YEAR(NOW())+$P$11+1,AM265))-YEAR(NOW()))))*IF(OR($P$9="",ISNUMBER($P$9)=FALSE),1,((1+$P$9/100)^(IF(OR($P$11="",ISNUMBER($P$11)=FALSE),AM265,IF(YEAR(NOW())+$P$11+1&lt;AM265,YEAR(NOW())+$P$11+1,AM265))-YEAR(NOW())))))</f>
        <v>5500</v>
      </c>
      <c r="AQ265" s="251"/>
      <c r="AR265" s="251">
        <f ca="1">IF(M265="$0 (pad)",0,IF(M265=0,0,M265*AV265/100/IF(OR($P$7="",ISNUMBER($P$7)=FALSE),1,((1+$P$7/100)^(IF(OR($P$11="",ISNUMBER($P$11)=FALSE),AN265,IF(YEAR(NOW())+$P$11+10&lt;AN265,YEAR(NOW())+$P$11+10,AN265))-YEAR(NOW()))))*IF(OR($P$9="",ISNUMBER($P$9)=FALSE),1,((1+$P$9/100)^(IF(OR($P$11="",ISNUMBER($P$11)=FALSE),AN265,IF(YEAR(NOW())+$P$11+10&lt;AN265,YEAR(NOW())+$P$11+10,AN265))-YEAR(NOW()))))))</f>
        <v>0</v>
      </c>
      <c r="AS265" s="251">
        <f ca="1">IF(N265="$0 (pad)",0,IF(N265=0,0,N265*AV265/100/IF(OR($P$7="",ISNUMBER($P$7)=FALSE),1,((1+$P$7/100)^(IF(OR($P$11="",ISNUMBER($P$11)=FALSE),AN265,IF(YEAR(NOW())+$P$11+10&lt;AN265,YEAR(NOW())+$P$11+10,AN265))-YEAR(NOW()))))*IF(OR($P$9="",ISNUMBER($P$9)=FALSE),1,((1+$P$9/100)^(IF(OR($P$11="",ISNUMBER($P$11)=FALSE),AN265,IF(YEAR(NOW())+$P$11+10&lt;AN265,YEAR(NOW())+$P$11+10,AN265))-YEAR(NOW()))))))</f>
        <v>0</v>
      </c>
      <c r="AT265" s="251">
        <f ca="1">IF(Q265=0,0,Q265*AV265/100/IF(OR($P$7="",ISNUMBER($P$7)=FALSE),1,((1+$P$7/100)^(IF(OR($P$11="",ISNUMBER($P$11)=FALSE),AL265,IF(YEAR(NOW())+$P$11&lt;AL265,YEAR(NOW())+$P$11,AL265))-YEAR(NOW()))))*IF(OR($P$9="",ISNUMBER($P$9)=FALSE),1,((1+$P$9/100)^(IF(OR($P$11="",ISNUMBER($P$11)=FALSE),AL265,IF(YEAR(NOW())+$P$11&lt;AL265,YEAR(NOW())+$P$11,AL265))-YEAR(NOW())))))</f>
        <v>43314</v>
      </c>
      <c r="AU265" s="251">
        <f ca="1">IF(R265=0,0,R265*AV265/100/IF(OR($P$7="",ISNUMBER($P$7)=FALSE),1,((1+$P$7/100)^(IF(OR($P$11="",ISNUMBER($P$11)=FALSE),IF(AN265="",YEAR(NOW())+5,AN265),IF(YEAR(NOW())+$P$11+10&lt;IF(AN265="",YEAR(NOW())+5,AN265),YEAR(NOW())+$P$11+10,IF(AN265="",YEAR(NOW())+5,AN265)))-YEAR(NOW()))))*IF(OR($P$9="",ISNUMBER($P$9)=FALSE),1,((1+$P$9/100)^(IF(OR($P$11="",ISNUMBER($P$11)=FALSE),IF(AN265="",YEAR(NOW())+5,AN265),IF(YEAR(NOW())+$P$11+10&lt;IF(AN265="",YEAR(NOW())+5,AN265),YEAR(NOW())+$P$11+10,IF(AN265="",YEAR(NOW())+5,AN265)))-YEAR(NOW())))))</f>
        <v>2387.5</v>
      </c>
      <c r="AV265" s="78">
        <v>100</v>
      </c>
    </row>
    <row r="266" spans="1:48" x14ac:dyDescent="0.15">
      <c r="A266" s="112">
        <v>247</v>
      </c>
      <c r="B266" s="112" t="s">
        <v>1660</v>
      </c>
      <c r="C266" s="113" t="s">
        <v>1361</v>
      </c>
      <c r="D266" s="112" t="s">
        <v>405</v>
      </c>
      <c r="E266" s="119">
        <v>461311</v>
      </c>
      <c r="F266" s="112" t="s">
        <v>966</v>
      </c>
      <c r="G266" s="112" t="s">
        <v>1662</v>
      </c>
      <c r="H266" s="112" t="s">
        <v>1662</v>
      </c>
      <c r="I266" s="116">
        <v>1</v>
      </c>
      <c r="J266" s="288">
        <v>39300</v>
      </c>
      <c r="K266" s="288">
        <v>5500</v>
      </c>
      <c r="L266" s="288"/>
      <c r="M266" s="288" t="s">
        <v>989</v>
      </c>
      <c r="N266" s="288" t="s">
        <v>989</v>
      </c>
      <c r="O266" s="288">
        <v>44800</v>
      </c>
      <c r="P266" s="288">
        <f t="shared" ca="1" si="9"/>
        <v>44800</v>
      </c>
      <c r="Q266" s="289">
        <v>43314</v>
      </c>
      <c r="R266" s="289">
        <v>2387.5</v>
      </c>
      <c r="S266" s="289">
        <v>45701.5</v>
      </c>
      <c r="T266" s="290">
        <f t="shared" ca="1" si="10"/>
        <v>45701.5</v>
      </c>
      <c r="U266" s="109"/>
      <c r="V266" s="109" t="s">
        <v>1366</v>
      </c>
      <c r="W266" s="109" t="s">
        <v>1369</v>
      </c>
      <c r="X266" s="108" t="s">
        <v>1367</v>
      </c>
      <c r="Y266" s="108" t="s">
        <v>1103</v>
      </c>
      <c r="Z266" s="287">
        <v>45557</v>
      </c>
      <c r="AA266" s="107">
        <f t="shared" ca="1" si="11"/>
        <v>49940</v>
      </c>
      <c r="AB266" s="108" t="s">
        <v>1670</v>
      </c>
      <c r="AC266" s="108" t="s">
        <v>1669</v>
      </c>
      <c r="AD266" s="108">
        <v>2014</v>
      </c>
      <c r="AE266" s="110">
        <v>1665</v>
      </c>
      <c r="AF266" s="110">
        <v>717.52</v>
      </c>
      <c r="AG266" s="108" t="s">
        <v>1666</v>
      </c>
      <c r="AH266" s="110">
        <v>3</v>
      </c>
      <c r="AI266" s="109" t="s">
        <v>991</v>
      </c>
      <c r="AJ266" s="109"/>
      <c r="AK266" s="80">
        <v>49940</v>
      </c>
      <c r="AL266" s="78">
        <v>2036</v>
      </c>
      <c r="AM266" s="78">
        <v>2037</v>
      </c>
      <c r="AN266" s="78">
        <v>2063</v>
      </c>
      <c r="AO266" s="251">
        <f ca="1">IF(J266=0,0,J266*AV266/100/IF(OR($P$7="",ISNUMBER($P$7)=FALSE),1,((1+$P$7/100)^(IF(OR($P$11="",ISNUMBER($P$11)=FALSE),AL266,IF(YEAR(NOW())+$P$11&lt;AL266,YEAR(NOW())+$P$11,AL266))-YEAR(NOW()))))*IF(OR($P$9="",ISNUMBER($P$9)=FALSE),1,((1+$P$9/100)^(IF(OR($P$11="",ISNUMBER($P$11)=FALSE),AL266,IF(YEAR(NOW())+$P$11&lt;AL266,YEAR(NOW())+$P$11,AL266))-YEAR(NOW())))))</f>
        <v>39300</v>
      </c>
      <c r="AP266" s="251">
        <f ca="1">IF(K266=0,0,K266*AV266/100/IF(OR($P$7="",ISNUMBER($P$7)=FALSE),1,((1+$P$7/100)^(IF(OR($P$11="",ISNUMBER($P$11)=FALSE),AM266,IF(YEAR(NOW())+$P$11+1&lt;AM266,YEAR(NOW())+$P$11+1,AM266))-YEAR(NOW()))))*IF(OR($P$9="",ISNUMBER($P$9)=FALSE),1,((1+$P$9/100)^(IF(OR($P$11="",ISNUMBER($P$11)=FALSE),AM266,IF(YEAR(NOW())+$P$11+1&lt;AM266,YEAR(NOW())+$P$11+1,AM266))-YEAR(NOW())))))</f>
        <v>5500</v>
      </c>
      <c r="AQ266" s="251"/>
      <c r="AR266" s="251">
        <f ca="1">IF(M266="$0 (pad)",0,IF(M266=0,0,M266*AV266/100/IF(OR($P$7="",ISNUMBER($P$7)=FALSE),1,((1+$P$7/100)^(IF(OR($P$11="",ISNUMBER($P$11)=FALSE),AN266,IF(YEAR(NOW())+$P$11+10&lt;AN266,YEAR(NOW())+$P$11+10,AN266))-YEAR(NOW()))))*IF(OR($P$9="",ISNUMBER($P$9)=FALSE),1,((1+$P$9/100)^(IF(OR($P$11="",ISNUMBER($P$11)=FALSE),AN266,IF(YEAR(NOW())+$P$11+10&lt;AN266,YEAR(NOW())+$P$11+10,AN266))-YEAR(NOW()))))))</f>
        <v>0</v>
      </c>
      <c r="AS266" s="251">
        <f ca="1">IF(N266="$0 (pad)",0,IF(N266=0,0,N266*AV266/100/IF(OR($P$7="",ISNUMBER($P$7)=FALSE),1,((1+$P$7/100)^(IF(OR($P$11="",ISNUMBER($P$11)=FALSE),AN266,IF(YEAR(NOW())+$P$11+10&lt;AN266,YEAR(NOW())+$P$11+10,AN266))-YEAR(NOW()))))*IF(OR($P$9="",ISNUMBER($P$9)=FALSE),1,((1+$P$9/100)^(IF(OR($P$11="",ISNUMBER($P$11)=FALSE),AN266,IF(YEAR(NOW())+$P$11+10&lt;AN266,YEAR(NOW())+$P$11+10,AN266))-YEAR(NOW()))))))</f>
        <v>0</v>
      </c>
      <c r="AT266" s="251">
        <f ca="1">IF(Q266=0,0,Q266*AV266/100/IF(OR($P$7="",ISNUMBER($P$7)=FALSE),1,((1+$P$7/100)^(IF(OR($P$11="",ISNUMBER($P$11)=FALSE),AL266,IF(YEAR(NOW())+$P$11&lt;AL266,YEAR(NOW())+$P$11,AL266))-YEAR(NOW()))))*IF(OR($P$9="",ISNUMBER($P$9)=FALSE),1,((1+$P$9/100)^(IF(OR($P$11="",ISNUMBER($P$11)=FALSE),AL266,IF(YEAR(NOW())+$P$11&lt;AL266,YEAR(NOW())+$P$11,AL266))-YEAR(NOW())))))</f>
        <v>43314</v>
      </c>
      <c r="AU266" s="251">
        <f ca="1">IF(R266=0,0,R266*AV266/100/IF(OR($P$7="",ISNUMBER($P$7)=FALSE),1,((1+$P$7/100)^(IF(OR($P$11="",ISNUMBER($P$11)=FALSE),IF(AN266="",YEAR(NOW())+5,AN266),IF(YEAR(NOW())+$P$11+10&lt;IF(AN266="",YEAR(NOW())+5,AN266),YEAR(NOW())+$P$11+10,IF(AN266="",YEAR(NOW())+5,AN266)))-YEAR(NOW()))))*IF(OR($P$9="",ISNUMBER($P$9)=FALSE),1,((1+$P$9/100)^(IF(OR($P$11="",ISNUMBER($P$11)=FALSE),IF(AN266="",YEAR(NOW())+5,AN266),IF(YEAR(NOW())+$P$11+10&lt;IF(AN266="",YEAR(NOW())+5,AN266),YEAR(NOW())+$P$11+10,IF(AN266="",YEAR(NOW())+5,AN266)))-YEAR(NOW())))))</f>
        <v>2387.5</v>
      </c>
      <c r="AV266" s="78">
        <v>100</v>
      </c>
    </row>
    <row r="267" spans="1:48" x14ac:dyDescent="0.15">
      <c r="A267" s="112">
        <v>248</v>
      </c>
      <c r="B267" s="112" t="s">
        <v>1660</v>
      </c>
      <c r="C267" s="113" t="s">
        <v>1361</v>
      </c>
      <c r="D267" s="112" t="s">
        <v>406</v>
      </c>
      <c r="E267" s="119">
        <v>461333</v>
      </c>
      <c r="F267" s="112" t="s">
        <v>966</v>
      </c>
      <c r="G267" s="112" t="s">
        <v>1661</v>
      </c>
      <c r="H267" s="112" t="s">
        <v>1661</v>
      </c>
      <c r="I267" s="116">
        <v>1</v>
      </c>
      <c r="J267" s="288">
        <v>36400</v>
      </c>
      <c r="K267" s="288">
        <v>5500</v>
      </c>
      <c r="L267" s="288"/>
      <c r="M267" s="288" t="s">
        <v>989</v>
      </c>
      <c r="N267" s="288" t="s">
        <v>989</v>
      </c>
      <c r="O267" s="288">
        <v>41900</v>
      </c>
      <c r="P267" s="288">
        <f t="shared" ca="1" si="9"/>
        <v>41900</v>
      </c>
      <c r="Q267" s="289">
        <v>43314</v>
      </c>
      <c r="R267" s="289">
        <v>2387.5</v>
      </c>
      <c r="S267" s="289">
        <v>45701.5</v>
      </c>
      <c r="T267" s="290">
        <f t="shared" ca="1" si="10"/>
        <v>45701.5</v>
      </c>
      <c r="U267" s="109"/>
      <c r="V267" s="109" t="s">
        <v>1366</v>
      </c>
      <c r="W267" s="109" t="s">
        <v>1369</v>
      </c>
      <c r="X267" s="108" t="s">
        <v>1367</v>
      </c>
      <c r="Y267" s="108" t="s">
        <v>1101</v>
      </c>
      <c r="Z267" s="287">
        <v>45351</v>
      </c>
      <c r="AA267" s="107">
        <f t="shared" ca="1" si="11"/>
        <v>49734</v>
      </c>
      <c r="AB267" s="108" t="s">
        <v>1670</v>
      </c>
      <c r="AC267" s="108" t="s">
        <v>1669</v>
      </c>
      <c r="AD267" s="108">
        <v>2014</v>
      </c>
      <c r="AE267" s="110">
        <v>1427</v>
      </c>
      <c r="AF267" s="110">
        <v>711.77</v>
      </c>
      <c r="AG267" s="108" t="s">
        <v>1666</v>
      </c>
      <c r="AH267" s="110"/>
      <c r="AI267" s="109" t="s">
        <v>991</v>
      </c>
      <c r="AJ267" s="109"/>
      <c r="AK267" s="80">
        <v>49734</v>
      </c>
      <c r="AL267" s="78">
        <v>2036</v>
      </c>
      <c r="AM267" s="78">
        <v>2037</v>
      </c>
      <c r="AN267" s="78">
        <v>2082</v>
      </c>
      <c r="AO267" s="251">
        <f ca="1">IF(J267=0,0,J267*AV267/100/IF(OR($P$7="",ISNUMBER($P$7)=FALSE),1,((1+$P$7/100)^(IF(OR($P$11="",ISNUMBER($P$11)=FALSE),AL267,IF(YEAR(NOW())+$P$11&lt;AL267,YEAR(NOW())+$P$11,AL267))-YEAR(NOW()))))*IF(OR($P$9="",ISNUMBER($P$9)=FALSE),1,((1+$P$9/100)^(IF(OR($P$11="",ISNUMBER($P$11)=FALSE),AL267,IF(YEAR(NOW())+$P$11&lt;AL267,YEAR(NOW())+$P$11,AL267))-YEAR(NOW())))))</f>
        <v>36400</v>
      </c>
      <c r="AP267" s="251">
        <f ca="1">IF(K267=0,0,K267*AV267/100/IF(OR($P$7="",ISNUMBER($P$7)=FALSE),1,((1+$P$7/100)^(IF(OR($P$11="",ISNUMBER($P$11)=FALSE),AM267,IF(YEAR(NOW())+$P$11+1&lt;AM267,YEAR(NOW())+$P$11+1,AM267))-YEAR(NOW()))))*IF(OR($P$9="",ISNUMBER($P$9)=FALSE),1,((1+$P$9/100)^(IF(OR($P$11="",ISNUMBER($P$11)=FALSE),AM267,IF(YEAR(NOW())+$P$11+1&lt;AM267,YEAR(NOW())+$P$11+1,AM267))-YEAR(NOW())))))</f>
        <v>5500</v>
      </c>
      <c r="AQ267" s="251"/>
      <c r="AR267" s="251">
        <f ca="1">IF(M267="$0 (pad)",0,IF(M267=0,0,M267*AV267/100/IF(OR($P$7="",ISNUMBER($P$7)=FALSE),1,((1+$P$7/100)^(IF(OR($P$11="",ISNUMBER($P$11)=FALSE),AN267,IF(YEAR(NOW())+$P$11+10&lt;AN267,YEAR(NOW())+$P$11+10,AN267))-YEAR(NOW()))))*IF(OR($P$9="",ISNUMBER($P$9)=FALSE),1,((1+$P$9/100)^(IF(OR($P$11="",ISNUMBER($P$11)=FALSE),AN267,IF(YEAR(NOW())+$P$11+10&lt;AN267,YEAR(NOW())+$P$11+10,AN267))-YEAR(NOW()))))))</f>
        <v>0</v>
      </c>
      <c r="AS267" s="251">
        <f ca="1">IF(N267="$0 (pad)",0,IF(N267=0,0,N267*AV267/100/IF(OR($P$7="",ISNUMBER($P$7)=FALSE),1,((1+$P$7/100)^(IF(OR($P$11="",ISNUMBER($P$11)=FALSE),AN267,IF(YEAR(NOW())+$P$11+10&lt;AN267,YEAR(NOW())+$P$11+10,AN267))-YEAR(NOW()))))*IF(OR($P$9="",ISNUMBER($P$9)=FALSE),1,((1+$P$9/100)^(IF(OR($P$11="",ISNUMBER($P$11)=FALSE),AN267,IF(YEAR(NOW())+$P$11+10&lt;AN267,YEAR(NOW())+$P$11+10,AN267))-YEAR(NOW()))))))</f>
        <v>0</v>
      </c>
      <c r="AT267" s="251">
        <f ca="1">IF(Q267=0,0,Q267*AV267/100/IF(OR($P$7="",ISNUMBER($P$7)=FALSE),1,((1+$P$7/100)^(IF(OR($P$11="",ISNUMBER($P$11)=FALSE),AL267,IF(YEAR(NOW())+$P$11&lt;AL267,YEAR(NOW())+$P$11,AL267))-YEAR(NOW()))))*IF(OR($P$9="",ISNUMBER($P$9)=FALSE),1,((1+$P$9/100)^(IF(OR($P$11="",ISNUMBER($P$11)=FALSE),AL267,IF(YEAR(NOW())+$P$11&lt;AL267,YEAR(NOW())+$P$11,AL267))-YEAR(NOW())))))</f>
        <v>43314</v>
      </c>
      <c r="AU267" s="251">
        <f ca="1">IF(R267=0,0,R267*AV267/100/IF(OR($P$7="",ISNUMBER($P$7)=FALSE),1,((1+$P$7/100)^(IF(OR($P$11="",ISNUMBER($P$11)=FALSE),IF(AN267="",YEAR(NOW())+5,AN267),IF(YEAR(NOW())+$P$11+10&lt;IF(AN267="",YEAR(NOW())+5,AN267),YEAR(NOW())+$P$11+10,IF(AN267="",YEAR(NOW())+5,AN267)))-YEAR(NOW()))))*IF(OR($P$9="",ISNUMBER($P$9)=FALSE),1,((1+$P$9/100)^(IF(OR($P$11="",ISNUMBER($P$11)=FALSE),IF(AN267="",YEAR(NOW())+5,AN267),IF(YEAR(NOW())+$P$11+10&lt;IF(AN267="",YEAR(NOW())+5,AN267),YEAR(NOW())+$P$11+10,IF(AN267="",YEAR(NOW())+5,AN267)))-YEAR(NOW())))))</f>
        <v>2387.5</v>
      </c>
      <c r="AV267" s="78">
        <v>100</v>
      </c>
    </row>
    <row r="268" spans="1:48" x14ac:dyDescent="0.15">
      <c r="A268" s="112">
        <v>249</v>
      </c>
      <c r="B268" s="112" t="s">
        <v>1660</v>
      </c>
      <c r="C268" s="113" t="s">
        <v>1361</v>
      </c>
      <c r="D268" s="112" t="s">
        <v>407</v>
      </c>
      <c r="E268" s="119">
        <v>461334</v>
      </c>
      <c r="F268" s="112" t="s">
        <v>966</v>
      </c>
      <c r="G268" s="112" t="s">
        <v>1662</v>
      </c>
      <c r="H268" s="112" t="s">
        <v>1662</v>
      </c>
      <c r="I268" s="116">
        <v>1</v>
      </c>
      <c r="J268" s="288">
        <v>36400</v>
      </c>
      <c r="K268" s="288">
        <v>20500</v>
      </c>
      <c r="L268" s="288"/>
      <c r="M268" s="288">
        <v>0</v>
      </c>
      <c r="N268" s="288">
        <v>38200</v>
      </c>
      <c r="O268" s="288">
        <v>95100</v>
      </c>
      <c r="P268" s="288">
        <f t="shared" ca="1" si="9"/>
        <v>95100</v>
      </c>
      <c r="Q268" s="289">
        <v>43314</v>
      </c>
      <c r="R268" s="289">
        <v>2387.5</v>
      </c>
      <c r="S268" s="289">
        <v>45701.5</v>
      </c>
      <c r="T268" s="290">
        <f t="shared" ca="1" si="10"/>
        <v>45701.5</v>
      </c>
      <c r="U268" s="109"/>
      <c r="V268" s="109" t="s">
        <v>1366</v>
      </c>
      <c r="W268" s="109" t="s">
        <v>1369</v>
      </c>
      <c r="X268" s="108" t="s">
        <v>1367</v>
      </c>
      <c r="Y268" s="108" t="s">
        <v>1101</v>
      </c>
      <c r="Z268" s="287">
        <v>58647</v>
      </c>
      <c r="AA268" s="107">
        <f t="shared" ca="1" si="11"/>
        <v>63030</v>
      </c>
      <c r="AB268" s="108" t="s">
        <v>1670</v>
      </c>
      <c r="AC268" s="108" t="s">
        <v>1669</v>
      </c>
      <c r="AD268" s="108">
        <v>2014</v>
      </c>
      <c r="AE268" s="110">
        <v>1489</v>
      </c>
      <c r="AF268" s="110">
        <v>711.11</v>
      </c>
      <c r="AG268" s="108" t="s">
        <v>1666</v>
      </c>
      <c r="AH268" s="110">
        <v>4.2</v>
      </c>
      <c r="AI268" s="109" t="s">
        <v>991</v>
      </c>
      <c r="AJ268" s="109"/>
      <c r="AK268" s="80">
        <v>63030</v>
      </c>
      <c r="AL268" s="78">
        <v>2072</v>
      </c>
      <c r="AM268" s="78">
        <v>2073</v>
      </c>
      <c r="AN268" s="78">
        <v>2082</v>
      </c>
      <c r="AO268" s="251">
        <f ca="1">IF(J268=0,0,J268*AV268/100/IF(OR($P$7="",ISNUMBER($P$7)=FALSE),1,((1+$P$7/100)^(IF(OR($P$11="",ISNUMBER($P$11)=FALSE),AL268,IF(YEAR(NOW())+$P$11&lt;AL268,YEAR(NOW())+$P$11,AL268))-YEAR(NOW()))))*IF(OR($P$9="",ISNUMBER($P$9)=FALSE),1,((1+$P$9/100)^(IF(OR($P$11="",ISNUMBER($P$11)=FALSE),AL268,IF(YEAR(NOW())+$P$11&lt;AL268,YEAR(NOW())+$P$11,AL268))-YEAR(NOW())))))</f>
        <v>36400</v>
      </c>
      <c r="AP268" s="251">
        <f ca="1">IF(K268=0,0,K268*AV268/100/IF(OR($P$7="",ISNUMBER($P$7)=FALSE),1,((1+$P$7/100)^(IF(OR($P$11="",ISNUMBER($P$11)=FALSE),AM268,IF(YEAR(NOW())+$P$11+1&lt;AM268,YEAR(NOW())+$P$11+1,AM268))-YEAR(NOW()))))*IF(OR($P$9="",ISNUMBER($P$9)=FALSE),1,((1+$P$9/100)^(IF(OR($P$11="",ISNUMBER($P$11)=FALSE),AM268,IF(YEAR(NOW())+$P$11+1&lt;AM268,YEAR(NOW())+$P$11+1,AM268))-YEAR(NOW())))))</f>
        <v>20500</v>
      </c>
      <c r="AQ268" s="251"/>
      <c r="AR268" s="251">
        <f ca="1">IF(M268="$0 (pad)",0,IF(M268=0,0,M268*AV268/100/IF(OR($P$7="",ISNUMBER($P$7)=FALSE),1,((1+$P$7/100)^(IF(OR($P$11="",ISNUMBER($P$11)=FALSE),AN268,IF(YEAR(NOW())+$P$11+10&lt;AN268,YEAR(NOW())+$P$11+10,AN268))-YEAR(NOW()))))*IF(OR($P$9="",ISNUMBER($P$9)=FALSE),1,((1+$P$9/100)^(IF(OR($P$11="",ISNUMBER($P$11)=FALSE),AN268,IF(YEAR(NOW())+$P$11+10&lt;AN268,YEAR(NOW())+$P$11+10,AN268))-YEAR(NOW()))))))</f>
        <v>0</v>
      </c>
      <c r="AS268" s="251">
        <f ca="1">IF(N268="$0 (pad)",0,IF(N268=0,0,N268*AV268/100/IF(OR($P$7="",ISNUMBER($P$7)=FALSE),1,((1+$P$7/100)^(IF(OR($P$11="",ISNUMBER($P$11)=FALSE),AN268,IF(YEAR(NOW())+$P$11+10&lt;AN268,YEAR(NOW())+$P$11+10,AN268))-YEAR(NOW()))))*IF(OR($P$9="",ISNUMBER($P$9)=FALSE),1,((1+$P$9/100)^(IF(OR($P$11="",ISNUMBER($P$11)=FALSE),AN268,IF(YEAR(NOW())+$P$11+10&lt;AN268,YEAR(NOW())+$P$11+10,AN268))-YEAR(NOW()))))))</f>
        <v>38200</v>
      </c>
      <c r="AT268" s="251">
        <f ca="1">IF(Q268=0,0,Q268*AV268/100/IF(OR($P$7="",ISNUMBER($P$7)=FALSE),1,((1+$P$7/100)^(IF(OR($P$11="",ISNUMBER($P$11)=FALSE),AL268,IF(YEAR(NOW())+$P$11&lt;AL268,YEAR(NOW())+$P$11,AL268))-YEAR(NOW()))))*IF(OR($P$9="",ISNUMBER($P$9)=FALSE),1,((1+$P$9/100)^(IF(OR($P$11="",ISNUMBER($P$11)=FALSE),AL268,IF(YEAR(NOW())+$P$11&lt;AL268,YEAR(NOW())+$P$11,AL268))-YEAR(NOW())))))</f>
        <v>43314</v>
      </c>
      <c r="AU268" s="251">
        <f ca="1">IF(R268=0,0,R268*AV268/100/IF(OR($P$7="",ISNUMBER($P$7)=FALSE),1,((1+$P$7/100)^(IF(OR($P$11="",ISNUMBER($P$11)=FALSE),IF(AN268="",YEAR(NOW())+5,AN268),IF(YEAR(NOW())+$P$11+10&lt;IF(AN268="",YEAR(NOW())+5,AN268),YEAR(NOW())+$P$11+10,IF(AN268="",YEAR(NOW())+5,AN268)))-YEAR(NOW()))))*IF(OR($P$9="",ISNUMBER($P$9)=FALSE),1,((1+$P$9/100)^(IF(OR($P$11="",ISNUMBER($P$11)=FALSE),IF(AN268="",YEAR(NOW())+5,AN268),IF(YEAR(NOW())+$P$11+10&lt;IF(AN268="",YEAR(NOW())+5,AN268),YEAR(NOW())+$P$11+10,IF(AN268="",YEAR(NOW())+5,AN268)))-YEAR(NOW())))))</f>
        <v>2387.5</v>
      </c>
      <c r="AV268" s="78">
        <v>100</v>
      </c>
    </row>
    <row r="269" spans="1:48" x14ac:dyDescent="0.15">
      <c r="A269" s="112">
        <v>250</v>
      </c>
      <c r="B269" s="112" t="s">
        <v>1660</v>
      </c>
      <c r="C269" s="113" t="s">
        <v>1361</v>
      </c>
      <c r="D269" s="112" t="s">
        <v>408</v>
      </c>
      <c r="E269" s="119">
        <v>461335</v>
      </c>
      <c r="F269" s="112" t="s">
        <v>966</v>
      </c>
      <c r="G269" s="112" t="s">
        <v>1661</v>
      </c>
      <c r="H269" s="112" t="s">
        <v>1661</v>
      </c>
      <c r="I269" s="116">
        <v>1</v>
      </c>
      <c r="J269" s="288">
        <v>40900</v>
      </c>
      <c r="K269" s="288">
        <v>5500</v>
      </c>
      <c r="L269" s="288"/>
      <c r="M269" s="288" t="s">
        <v>989</v>
      </c>
      <c r="N269" s="288" t="s">
        <v>989</v>
      </c>
      <c r="O269" s="288">
        <v>46400</v>
      </c>
      <c r="P269" s="288">
        <f t="shared" ca="1" si="9"/>
        <v>46400</v>
      </c>
      <c r="Q269" s="289">
        <v>43314</v>
      </c>
      <c r="R269" s="289">
        <v>2387.5</v>
      </c>
      <c r="S269" s="289">
        <v>45701.5</v>
      </c>
      <c r="T269" s="290">
        <f t="shared" ca="1" si="10"/>
        <v>45701.5</v>
      </c>
      <c r="U269" s="109"/>
      <c r="V269" s="109" t="s">
        <v>1366</v>
      </c>
      <c r="W269" s="109" t="s">
        <v>1369</v>
      </c>
      <c r="X269" s="108" t="s">
        <v>1367</v>
      </c>
      <c r="Y269" s="108" t="s">
        <v>1101</v>
      </c>
      <c r="Z269" s="287">
        <v>45322</v>
      </c>
      <c r="AA269" s="107">
        <f t="shared" ca="1" si="11"/>
        <v>49705</v>
      </c>
      <c r="AB269" s="108" t="s">
        <v>1670</v>
      </c>
      <c r="AC269" s="108" t="s">
        <v>1669</v>
      </c>
      <c r="AD269" s="108">
        <v>2014</v>
      </c>
      <c r="AE269" s="110">
        <v>1595</v>
      </c>
      <c r="AF269" s="110">
        <v>709.03</v>
      </c>
      <c r="AG269" s="108" t="s">
        <v>1666</v>
      </c>
      <c r="AH269" s="110"/>
      <c r="AI269" s="109" t="s">
        <v>991</v>
      </c>
      <c r="AJ269" s="109"/>
      <c r="AK269" s="80">
        <v>49705</v>
      </c>
      <c r="AL269" s="78">
        <v>2036</v>
      </c>
      <c r="AM269" s="78">
        <v>2037</v>
      </c>
      <c r="AN269" s="78">
        <v>2082</v>
      </c>
      <c r="AO269" s="251">
        <f ca="1">IF(J269=0,0,J269*AV269/100/IF(OR($P$7="",ISNUMBER($P$7)=FALSE),1,((1+$P$7/100)^(IF(OR($P$11="",ISNUMBER($P$11)=FALSE),AL269,IF(YEAR(NOW())+$P$11&lt;AL269,YEAR(NOW())+$P$11,AL269))-YEAR(NOW()))))*IF(OR($P$9="",ISNUMBER($P$9)=FALSE),1,((1+$P$9/100)^(IF(OR($P$11="",ISNUMBER($P$11)=FALSE),AL269,IF(YEAR(NOW())+$P$11&lt;AL269,YEAR(NOW())+$P$11,AL269))-YEAR(NOW())))))</f>
        <v>40900</v>
      </c>
      <c r="AP269" s="251">
        <f ca="1">IF(K269=0,0,K269*AV269/100/IF(OR($P$7="",ISNUMBER($P$7)=FALSE),1,((1+$P$7/100)^(IF(OR($P$11="",ISNUMBER($P$11)=FALSE),AM269,IF(YEAR(NOW())+$P$11+1&lt;AM269,YEAR(NOW())+$P$11+1,AM269))-YEAR(NOW()))))*IF(OR($P$9="",ISNUMBER($P$9)=FALSE),1,((1+$P$9/100)^(IF(OR($P$11="",ISNUMBER($P$11)=FALSE),AM269,IF(YEAR(NOW())+$P$11+1&lt;AM269,YEAR(NOW())+$P$11+1,AM269))-YEAR(NOW())))))</f>
        <v>5500</v>
      </c>
      <c r="AQ269" s="251"/>
      <c r="AR269" s="251">
        <f ca="1">IF(M269="$0 (pad)",0,IF(M269=0,0,M269*AV269/100/IF(OR($P$7="",ISNUMBER($P$7)=FALSE),1,((1+$P$7/100)^(IF(OR($P$11="",ISNUMBER($P$11)=FALSE),AN269,IF(YEAR(NOW())+$P$11+10&lt;AN269,YEAR(NOW())+$P$11+10,AN269))-YEAR(NOW()))))*IF(OR($P$9="",ISNUMBER($P$9)=FALSE),1,((1+$P$9/100)^(IF(OR($P$11="",ISNUMBER($P$11)=FALSE),AN269,IF(YEAR(NOW())+$P$11+10&lt;AN269,YEAR(NOW())+$P$11+10,AN269))-YEAR(NOW()))))))</f>
        <v>0</v>
      </c>
      <c r="AS269" s="251">
        <f ca="1">IF(N269="$0 (pad)",0,IF(N269=0,0,N269*AV269/100/IF(OR($P$7="",ISNUMBER($P$7)=FALSE),1,((1+$P$7/100)^(IF(OR($P$11="",ISNUMBER($P$11)=FALSE),AN269,IF(YEAR(NOW())+$P$11+10&lt;AN269,YEAR(NOW())+$P$11+10,AN269))-YEAR(NOW()))))*IF(OR($P$9="",ISNUMBER($P$9)=FALSE),1,((1+$P$9/100)^(IF(OR($P$11="",ISNUMBER($P$11)=FALSE),AN269,IF(YEAR(NOW())+$P$11+10&lt;AN269,YEAR(NOW())+$P$11+10,AN269))-YEAR(NOW()))))))</f>
        <v>0</v>
      </c>
      <c r="AT269" s="251">
        <f ca="1">IF(Q269=0,0,Q269*AV269/100/IF(OR($P$7="",ISNUMBER($P$7)=FALSE),1,((1+$P$7/100)^(IF(OR($P$11="",ISNUMBER($P$11)=FALSE),AL269,IF(YEAR(NOW())+$P$11&lt;AL269,YEAR(NOW())+$P$11,AL269))-YEAR(NOW()))))*IF(OR($P$9="",ISNUMBER($P$9)=FALSE),1,((1+$P$9/100)^(IF(OR($P$11="",ISNUMBER($P$11)=FALSE),AL269,IF(YEAR(NOW())+$P$11&lt;AL269,YEAR(NOW())+$P$11,AL269))-YEAR(NOW())))))</f>
        <v>43314</v>
      </c>
      <c r="AU269" s="251">
        <f ca="1">IF(R269=0,0,R269*AV269/100/IF(OR($P$7="",ISNUMBER($P$7)=FALSE),1,((1+$P$7/100)^(IF(OR($P$11="",ISNUMBER($P$11)=FALSE),IF(AN269="",YEAR(NOW())+5,AN269),IF(YEAR(NOW())+$P$11+10&lt;IF(AN269="",YEAR(NOW())+5,AN269),YEAR(NOW())+$P$11+10,IF(AN269="",YEAR(NOW())+5,AN269)))-YEAR(NOW()))))*IF(OR($P$9="",ISNUMBER($P$9)=FALSE),1,((1+$P$9/100)^(IF(OR($P$11="",ISNUMBER($P$11)=FALSE),IF(AN269="",YEAR(NOW())+5,AN269),IF(YEAR(NOW())+$P$11+10&lt;IF(AN269="",YEAR(NOW())+5,AN269),YEAR(NOW())+$P$11+10,IF(AN269="",YEAR(NOW())+5,AN269)))-YEAR(NOW())))))</f>
        <v>2387.5</v>
      </c>
      <c r="AV269" s="78">
        <v>100</v>
      </c>
    </row>
    <row r="270" spans="1:48" x14ac:dyDescent="0.15">
      <c r="A270" s="112">
        <v>251</v>
      </c>
      <c r="B270" s="112" t="s">
        <v>1660</v>
      </c>
      <c r="C270" s="113" t="s">
        <v>1361</v>
      </c>
      <c r="D270" s="112" t="s">
        <v>409</v>
      </c>
      <c r="E270" s="119">
        <v>461336</v>
      </c>
      <c r="F270" s="112" t="s">
        <v>966</v>
      </c>
      <c r="G270" s="112" t="s">
        <v>1661</v>
      </c>
      <c r="H270" s="112" t="s">
        <v>1661</v>
      </c>
      <c r="I270" s="116">
        <v>1</v>
      </c>
      <c r="J270" s="288">
        <v>36400</v>
      </c>
      <c r="K270" s="288">
        <v>5500</v>
      </c>
      <c r="L270" s="288"/>
      <c r="M270" s="288" t="s">
        <v>989</v>
      </c>
      <c r="N270" s="288" t="s">
        <v>989</v>
      </c>
      <c r="O270" s="288">
        <v>41900</v>
      </c>
      <c r="P270" s="288">
        <f t="shared" ca="1" si="9"/>
        <v>41900</v>
      </c>
      <c r="Q270" s="289">
        <v>43314</v>
      </c>
      <c r="R270" s="289">
        <v>2387.5</v>
      </c>
      <c r="S270" s="289">
        <v>45701.5</v>
      </c>
      <c r="T270" s="290">
        <f t="shared" ca="1" si="10"/>
        <v>45701.5</v>
      </c>
      <c r="U270" s="109"/>
      <c r="V270" s="109" t="s">
        <v>1366</v>
      </c>
      <c r="W270" s="109" t="s">
        <v>1369</v>
      </c>
      <c r="X270" s="108" t="s">
        <v>1367</v>
      </c>
      <c r="Y270" s="108" t="s">
        <v>1101</v>
      </c>
      <c r="Z270" s="287">
        <v>45322</v>
      </c>
      <c r="AA270" s="107">
        <f t="shared" ca="1" si="11"/>
        <v>49705</v>
      </c>
      <c r="AB270" s="108" t="s">
        <v>1670</v>
      </c>
      <c r="AC270" s="108" t="s">
        <v>1669</v>
      </c>
      <c r="AD270" s="108">
        <v>2014</v>
      </c>
      <c r="AE270" s="110">
        <v>1475</v>
      </c>
      <c r="AF270" s="110">
        <v>711.06</v>
      </c>
      <c r="AG270" s="108" t="s">
        <v>1666</v>
      </c>
      <c r="AH270" s="110"/>
      <c r="AI270" s="109" t="s">
        <v>991</v>
      </c>
      <c r="AJ270" s="109"/>
      <c r="AK270" s="80">
        <v>49705</v>
      </c>
      <c r="AL270" s="78">
        <v>2036</v>
      </c>
      <c r="AM270" s="78">
        <v>2037</v>
      </c>
      <c r="AN270" s="78">
        <v>2082</v>
      </c>
      <c r="AO270" s="251">
        <f ca="1">IF(J270=0,0,J270*AV270/100/IF(OR($P$7="",ISNUMBER($P$7)=FALSE),1,((1+$P$7/100)^(IF(OR($P$11="",ISNUMBER($P$11)=FALSE),AL270,IF(YEAR(NOW())+$P$11&lt;AL270,YEAR(NOW())+$P$11,AL270))-YEAR(NOW()))))*IF(OR($P$9="",ISNUMBER($P$9)=FALSE),1,((1+$P$9/100)^(IF(OR($P$11="",ISNUMBER($P$11)=FALSE),AL270,IF(YEAR(NOW())+$P$11&lt;AL270,YEAR(NOW())+$P$11,AL270))-YEAR(NOW())))))</f>
        <v>36400</v>
      </c>
      <c r="AP270" s="251">
        <f ca="1">IF(K270=0,0,K270*AV270/100/IF(OR($P$7="",ISNUMBER($P$7)=FALSE),1,((1+$P$7/100)^(IF(OR($P$11="",ISNUMBER($P$11)=FALSE),AM270,IF(YEAR(NOW())+$P$11+1&lt;AM270,YEAR(NOW())+$P$11+1,AM270))-YEAR(NOW()))))*IF(OR($P$9="",ISNUMBER($P$9)=FALSE),1,((1+$P$9/100)^(IF(OR($P$11="",ISNUMBER($P$11)=FALSE),AM270,IF(YEAR(NOW())+$P$11+1&lt;AM270,YEAR(NOW())+$P$11+1,AM270))-YEAR(NOW())))))</f>
        <v>5500</v>
      </c>
      <c r="AQ270" s="251"/>
      <c r="AR270" s="251">
        <f ca="1">IF(M270="$0 (pad)",0,IF(M270=0,0,M270*AV270/100/IF(OR($P$7="",ISNUMBER($P$7)=FALSE),1,((1+$P$7/100)^(IF(OR($P$11="",ISNUMBER($P$11)=FALSE),AN270,IF(YEAR(NOW())+$P$11+10&lt;AN270,YEAR(NOW())+$P$11+10,AN270))-YEAR(NOW()))))*IF(OR($P$9="",ISNUMBER($P$9)=FALSE),1,((1+$P$9/100)^(IF(OR($P$11="",ISNUMBER($P$11)=FALSE),AN270,IF(YEAR(NOW())+$P$11+10&lt;AN270,YEAR(NOW())+$P$11+10,AN270))-YEAR(NOW()))))))</f>
        <v>0</v>
      </c>
      <c r="AS270" s="251">
        <f ca="1">IF(N270="$0 (pad)",0,IF(N270=0,0,N270*AV270/100/IF(OR($P$7="",ISNUMBER($P$7)=FALSE),1,((1+$P$7/100)^(IF(OR($P$11="",ISNUMBER($P$11)=FALSE),AN270,IF(YEAR(NOW())+$P$11+10&lt;AN270,YEAR(NOW())+$P$11+10,AN270))-YEAR(NOW()))))*IF(OR($P$9="",ISNUMBER($P$9)=FALSE),1,((1+$P$9/100)^(IF(OR($P$11="",ISNUMBER($P$11)=FALSE),AN270,IF(YEAR(NOW())+$P$11+10&lt;AN270,YEAR(NOW())+$P$11+10,AN270))-YEAR(NOW()))))))</f>
        <v>0</v>
      </c>
      <c r="AT270" s="251">
        <f ca="1">IF(Q270=0,0,Q270*AV270/100/IF(OR($P$7="",ISNUMBER($P$7)=FALSE),1,((1+$P$7/100)^(IF(OR($P$11="",ISNUMBER($P$11)=FALSE),AL270,IF(YEAR(NOW())+$P$11&lt;AL270,YEAR(NOW())+$P$11,AL270))-YEAR(NOW()))))*IF(OR($P$9="",ISNUMBER($P$9)=FALSE),1,((1+$P$9/100)^(IF(OR($P$11="",ISNUMBER($P$11)=FALSE),AL270,IF(YEAR(NOW())+$P$11&lt;AL270,YEAR(NOW())+$P$11,AL270))-YEAR(NOW())))))</f>
        <v>43314</v>
      </c>
      <c r="AU270" s="251">
        <f ca="1">IF(R270=0,0,R270*AV270/100/IF(OR($P$7="",ISNUMBER($P$7)=FALSE),1,((1+$P$7/100)^(IF(OR($P$11="",ISNUMBER($P$11)=FALSE),IF(AN270="",YEAR(NOW())+5,AN270),IF(YEAR(NOW())+$P$11+10&lt;IF(AN270="",YEAR(NOW())+5,AN270),YEAR(NOW())+$P$11+10,IF(AN270="",YEAR(NOW())+5,AN270)))-YEAR(NOW()))))*IF(OR($P$9="",ISNUMBER($P$9)=FALSE),1,((1+$P$9/100)^(IF(OR($P$11="",ISNUMBER($P$11)=FALSE),IF(AN270="",YEAR(NOW())+5,AN270),IF(YEAR(NOW())+$P$11+10&lt;IF(AN270="",YEAR(NOW())+5,AN270),YEAR(NOW())+$P$11+10,IF(AN270="",YEAR(NOW())+5,AN270)))-YEAR(NOW())))))</f>
        <v>2387.5</v>
      </c>
      <c r="AV270" s="78">
        <v>100</v>
      </c>
    </row>
    <row r="271" spans="1:48" x14ac:dyDescent="0.15">
      <c r="A271" s="112">
        <v>252</v>
      </c>
      <c r="B271" s="112" t="s">
        <v>1660</v>
      </c>
      <c r="C271" s="113" t="s">
        <v>1361</v>
      </c>
      <c r="D271" s="112" t="s">
        <v>410</v>
      </c>
      <c r="E271" s="119">
        <v>444901</v>
      </c>
      <c r="F271" s="112" t="s">
        <v>966</v>
      </c>
      <c r="G271" s="112" t="s">
        <v>1661</v>
      </c>
      <c r="H271" s="112" t="s">
        <v>1661</v>
      </c>
      <c r="I271" s="116">
        <v>1</v>
      </c>
      <c r="J271" s="288">
        <v>36400</v>
      </c>
      <c r="K271" s="288">
        <v>5500</v>
      </c>
      <c r="L271" s="288"/>
      <c r="M271" s="288" t="s">
        <v>989</v>
      </c>
      <c r="N271" s="288" t="s">
        <v>989</v>
      </c>
      <c r="O271" s="288">
        <v>41900</v>
      </c>
      <c r="P271" s="288">
        <f t="shared" ca="1" si="9"/>
        <v>41900</v>
      </c>
      <c r="Q271" s="289">
        <v>43314</v>
      </c>
      <c r="R271" s="289">
        <v>2387.5</v>
      </c>
      <c r="S271" s="289">
        <v>45701.5</v>
      </c>
      <c r="T271" s="290">
        <f t="shared" ca="1" si="10"/>
        <v>45701.5</v>
      </c>
      <c r="U271" s="109"/>
      <c r="V271" s="109" t="s">
        <v>1366</v>
      </c>
      <c r="W271" s="109" t="s">
        <v>1369</v>
      </c>
      <c r="X271" s="108" t="s">
        <v>1367</v>
      </c>
      <c r="Y271" s="108" t="s">
        <v>1104</v>
      </c>
      <c r="Z271" s="287">
        <v>43131</v>
      </c>
      <c r="AA271" s="107">
        <f t="shared" ca="1" si="11"/>
        <v>47514</v>
      </c>
      <c r="AB271" s="108" t="s">
        <v>1670</v>
      </c>
      <c r="AC271" s="108" t="s">
        <v>1669</v>
      </c>
      <c r="AD271" s="108">
        <v>2012</v>
      </c>
      <c r="AE271" s="110">
        <v>1528</v>
      </c>
      <c r="AF271" s="110">
        <v>710.04</v>
      </c>
      <c r="AG271" s="108" t="s">
        <v>1666</v>
      </c>
      <c r="AH271" s="110"/>
      <c r="AI271" s="109" t="s">
        <v>991</v>
      </c>
      <c r="AJ271" s="109"/>
      <c r="AK271" s="80">
        <v>47514</v>
      </c>
      <c r="AL271" s="78">
        <v>2030</v>
      </c>
      <c r="AM271" s="78">
        <v>2031</v>
      </c>
      <c r="AN271" s="78">
        <v>2045</v>
      </c>
      <c r="AO271" s="251">
        <f ca="1">IF(J271=0,0,J271*AV271/100/IF(OR($P$7="",ISNUMBER($P$7)=FALSE),1,((1+$P$7/100)^(IF(OR($P$11="",ISNUMBER($P$11)=FALSE),AL271,IF(YEAR(NOW())+$P$11&lt;AL271,YEAR(NOW())+$P$11,AL271))-YEAR(NOW()))))*IF(OR($P$9="",ISNUMBER($P$9)=FALSE),1,((1+$P$9/100)^(IF(OR($P$11="",ISNUMBER($P$11)=FALSE),AL271,IF(YEAR(NOW())+$P$11&lt;AL271,YEAR(NOW())+$P$11,AL271))-YEAR(NOW())))))</f>
        <v>36400</v>
      </c>
      <c r="AP271" s="251">
        <f ca="1">IF(K271=0,0,K271*AV271/100/IF(OR($P$7="",ISNUMBER($P$7)=FALSE),1,((1+$P$7/100)^(IF(OR($P$11="",ISNUMBER($P$11)=FALSE),AM271,IF(YEAR(NOW())+$P$11+1&lt;AM271,YEAR(NOW())+$P$11+1,AM271))-YEAR(NOW()))))*IF(OR($P$9="",ISNUMBER($P$9)=FALSE),1,((1+$P$9/100)^(IF(OR($P$11="",ISNUMBER($P$11)=FALSE),AM271,IF(YEAR(NOW())+$P$11+1&lt;AM271,YEAR(NOW())+$P$11+1,AM271))-YEAR(NOW())))))</f>
        <v>5500</v>
      </c>
      <c r="AQ271" s="251"/>
      <c r="AR271" s="251">
        <f ca="1">IF(M271="$0 (pad)",0,IF(M271=0,0,M271*AV271/100/IF(OR($P$7="",ISNUMBER($P$7)=FALSE),1,((1+$P$7/100)^(IF(OR($P$11="",ISNUMBER($P$11)=FALSE),AN271,IF(YEAR(NOW())+$P$11+10&lt;AN271,YEAR(NOW())+$P$11+10,AN271))-YEAR(NOW()))))*IF(OR($P$9="",ISNUMBER($P$9)=FALSE),1,((1+$P$9/100)^(IF(OR($P$11="",ISNUMBER($P$11)=FALSE),AN271,IF(YEAR(NOW())+$P$11+10&lt;AN271,YEAR(NOW())+$P$11+10,AN271))-YEAR(NOW()))))))</f>
        <v>0</v>
      </c>
      <c r="AS271" s="251">
        <f ca="1">IF(N271="$0 (pad)",0,IF(N271=0,0,N271*AV271/100/IF(OR($P$7="",ISNUMBER($P$7)=FALSE),1,((1+$P$7/100)^(IF(OR($P$11="",ISNUMBER($P$11)=FALSE),AN271,IF(YEAR(NOW())+$P$11+10&lt;AN271,YEAR(NOW())+$P$11+10,AN271))-YEAR(NOW()))))*IF(OR($P$9="",ISNUMBER($P$9)=FALSE),1,((1+$P$9/100)^(IF(OR($P$11="",ISNUMBER($P$11)=FALSE),AN271,IF(YEAR(NOW())+$P$11+10&lt;AN271,YEAR(NOW())+$P$11+10,AN271))-YEAR(NOW()))))))</f>
        <v>0</v>
      </c>
      <c r="AT271" s="251">
        <f ca="1">IF(Q271=0,0,Q271*AV271/100/IF(OR($P$7="",ISNUMBER($P$7)=FALSE),1,((1+$P$7/100)^(IF(OR($P$11="",ISNUMBER($P$11)=FALSE),AL271,IF(YEAR(NOW())+$P$11&lt;AL271,YEAR(NOW())+$P$11,AL271))-YEAR(NOW()))))*IF(OR($P$9="",ISNUMBER($P$9)=FALSE),1,((1+$P$9/100)^(IF(OR($P$11="",ISNUMBER($P$11)=FALSE),AL271,IF(YEAR(NOW())+$P$11&lt;AL271,YEAR(NOW())+$P$11,AL271))-YEAR(NOW())))))</f>
        <v>43314</v>
      </c>
      <c r="AU271" s="251">
        <f ca="1">IF(R271=0,0,R271*AV271/100/IF(OR($P$7="",ISNUMBER($P$7)=FALSE),1,((1+$P$7/100)^(IF(OR($P$11="",ISNUMBER($P$11)=FALSE),IF(AN271="",YEAR(NOW())+5,AN271),IF(YEAR(NOW())+$P$11+10&lt;IF(AN271="",YEAR(NOW())+5,AN271),YEAR(NOW())+$P$11+10,IF(AN271="",YEAR(NOW())+5,AN271)))-YEAR(NOW()))))*IF(OR($P$9="",ISNUMBER($P$9)=FALSE),1,((1+$P$9/100)^(IF(OR($P$11="",ISNUMBER($P$11)=FALSE),IF(AN271="",YEAR(NOW())+5,AN271),IF(YEAR(NOW())+$P$11+10&lt;IF(AN271="",YEAR(NOW())+5,AN271),YEAR(NOW())+$P$11+10,IF(AN271="",YEAR(NOW())+5,AN271)))-YEAR(NOW())))))</f>
        <v>2387.5</v>
      </c>
      <c r="AV271" s="78">
        <v>100</v>
      </c>
    </row>
    <row r="272" spans="1:48" x14ac:dyDescent="0.15">
      <c r="A272" s="112">
        <v>253</v>
      </c>
      <c r="B272" s="112" t="s">
        <v>1660</v>
      </c>
      <c r="C272" s="113" t="s">
        <v>1361</v>
      </c>
      <c r="D272" s="112" t="s">
        <v>411</v>
      </c>
      <c r="E272" s="119">
        <v>434084</v>
      </c>
      <c r="F272" s="112" t="s">
        <v>966</v>
      </c>
      <c r="G272" s="112" t="s">
        <v>1661</v>
      </c>
      <c r="H272" s="112" t="s">
        <v>1661</v>
      </c>
      <c r="I272" s="116">
        <v>1</v>
      </c>
      <c r="J272" s="288">
        <v>35200</v>
      </c>
      <c r="K272" s="288">
        <v>5500</v>
      </c>
      <c r="L272" s="288"/>
      <c r="M272" s="288" t="s">
        <v>989</v>
      </c>
      <c r="N272" s="288" t="s">
        <v>989</v>
      </c>
      <c r="O272" s="288">
        <v>40700</v>
      </c>
      <c r="P272" s="288">
        <f t="shared" ca="1" si="9"/>
        <v>40700</v>
      </c>
      <c r="Q272" s="289">
        <v>43314</v>
      </c>
      <c r="R272" s="289">
        <v>23875</v>
      </c>
      <c r="S272" s="289">
        <v>67189</v>
      </c>
      <c r="T272" s="290">
        <f t="shared" ca="1" si="10"/>
        <v>67189</v>
      </c>
      <c r="U272" s="109"/>
      <c r="V272" s="109" t="s">
        <v>1366</v>
      </c>
      <c r="W272" s="109" t="s">
        <v>1369</v>
      </c>
      <c r="X272" s="108" t="s">
        <v>1367</v>
      </c>
      <c r="Y272" s="108" t="s">
        <v>1090</v>
      </c>
      <c r="Z272" s="287">
        <v>45351</v>
      </c>
      <c r="AA272" s="107">
        <f t="shared" ca="1" si="11"/>
        <v>49734</v>
      </c>
      <c r="AB272" s="108" t="s">
        <v>1670</v>
      </c>
      <c r="AC272" s="108" t="s">
        <v>1669</v>
      </c>
      <c r="AD272" s="108">
        <v>2011</v>
      </c>
      <c r="AE272" s="110">
        <v>1667</v>
      </c>
      <c r="AF272" s="110">
        <v>711.74</v>
      </c>
      <c r="AG272" s="108" t="s">
        <v>1666</v>
      </c>
      <c r="AH272" s="110"/>
      <c r="AI272" s="109" t="s">
        <v>991</v>
      </c>
      <c r="AJ272" s="109"/>
      <c r="AK272" s="80">
        <v>49734</v>
      </c>
      <c r="AL272" s="78">
        <v>2036</v>
      </c>
      <c r="AM272" s="78">
        <v>2037</v>
      </c>
      <c r="AN272" s="78">
        <v>2046</v>
      </c>
      <c r="AO272" s="251">
        <f ca="1">IF(J272=0,0,J272*AV272/100/IF(OR($P$7="",ISNUMBER($P$7)=FALSE),1,((1+$P$7/100)^(IF(OR($P$11="",ISNUMBER($P$11)=FALSE),AL272,IF(YEAR(NOW())+$P$11&lt;AL272,YEAR(NOW())+$P$11,AL272))-YEAR(NOW()))))*IF(OR($P$9="",ISNUMBER($P$9)=FALSE),1,((1+$P$9/100)^(IF(OR($P$11="",ISNUMBER($P$11)=FALSE),AL272,IF(YEAR(NOW())+$P$11&lt;AL272,YEAR(NOW())+$P$11,AL272))-YEAR(NOW())))))</f>
        <v>35200</v>
      </c>
      <c r="AP272" s="251">
        <f ca="1">IF(K272=0,0,K272*AV272/100/IF(OR($P$7="",ISNUMBER($P$7)=FALSE),1,((1+$P$7/100)^(IF(OR($P$11="",ISNUMBER($P$11)=FALSE),AM272,IF(YEAR(NOW())+$P$11+1&lt;AM272,YEAR(NOW())+$P$11+1,AM272))-YEAR(NOW()))))*IF(OR($P$9="",ISNUMBER($P$9)=FALSE),1,((1+$P$9/100)^(IF(OR($P$11="",ISNUMBER($P$11)=FALSE),AM272,IF(YEAR(NOW())+$P$11+1&lt;AM272,YEAR(NOW())+$P$11+1,AM272))-YEAR(NOW())))))</f>
        <v>5500</v>
      </c>
      <c r="AQ272" s="251"/>
      <c r="AR272" s="251">
        <f ca="1">IF(M272="$0 (pad)",0,IF(M272=0,0,M272*AV272/100/IF(OR($P$7="",ISNUMBER($P$7)=FALSE),1,((1+$P$7/100)^(IF(OR($P$11="",ISNUMBER($P$11)=FALSE),AN272,IF(YEAR(NOW())+$P$11+10&lt;AN272,YEAR(NOW())+$P$11+10,AN272))-YEAR(NOW()))))*IF(OR($P$9="",ISNUMBER($P$9)=FALSE),1,((1+$P$9/100)^(IF(OR($P$11="",ISNUMBER($P$11)=FALSE),AN272,IF(YEAR(NOW())+$P$11+10&lt;AN272,YEAR(NOW())+$P$11+10,AN272))-YEAR(NOW()))))))</f>
        <v>0</v>
      </c>
      <c r="AS272" s="251">
        <f ca="1">IF(N272="$0 (pad)",0,IF(N272=0,0,N272*AV272/100/IF(OR($P$7="",ISNUMBER($P$7)=FALSE),1,((1+$P$7/100)^(IF(OR($P$11="",ISNUMBER($P$11)=FALSE),AN272,IF(YEAR(NOW())+$P$11+10&lt;AN272,YEAR(NOW())+$P$11+10,AN272))-YEAR(NOW()))))*IF(OR($P$9="",ISNUMBER($P$9)=FALSE),1,((1+$P$9/100)^(IF(OR($P$11="",ISNUMBER($P$11)=FALSE),AN272,IF(YEAR(NOW())+$P$11+10&lt;AN272,YEAR(NOW())+$P$11+10,AN272))-YEAR(NOW()))))))</f>
        <v>0</v>
      </c>
      <c r="AT272" s="251">
        <f ca="1">IF(Q272=0,0,Q272*AV272/100/IF(OR($P$7="",ISNUMBER($P$7)=FALSE),1,((1+$P$7/100)^(IF(OR($P$11="",ISNUMBER($P$11)=FALSE),AL272,IF(YEAR(NOW())+$P$11&lt;AL272,YEAR(NOW())+$P$11,AL272))-YEAR(NOW()))))*IF(OR($P$9="",ISNUMBER($P$9)=FALSE),1,((1+$P$9/100)^(IF(OR($P$11="",ISNUMBER($P$11)=FALSE),AL272,IF(YEAR(NOW())+$P$11&lt;AL272,YEAR(NOW())+$P$11,AL272))-YEAR(NOW())))))</f>
        <v>43314</v>
      </c>
      <c r="AU272" s="251">
        <f ca="1">IF(R272=0,0,R272*AV272/100/IF(OR($P$7="",ISNUMBER($P$7)=FALSE),1,((1+$P$7/100)^(IF(OR($P$11="",ISNUMBER($P$11)=FALSE),IF(AN272="",YEAR(NOW())+5,AN272),IF(YEAR(NOW())+$P$11+10&lt;IF(AN272="",YEAR(NOW())+5,AN272),YEAR(NOW())+$P$11+10,IF(AN272="",YEAR(NOW())+5,AN272)))-YEAR(NOW()))))*IF(OR($P$9="",ISNUMBER($P$9)=FALSE),1,((1+$P$9/100)^(IF(OR($P$11="",ISNUMBER($P$11)=FALSE),IF(AN272="",YEAR(NOW())+5,AN272),IF(YEAR(NOW())+$P$11+10&lt;IF(AN272="",YEAR(NOW())+5,AN272),YEAR(NOW())+$P$11+10,IF(AN272="",YEAR(NOW())+5,AN272)))-YEAR(NOW())))))</f>
        <v>23875</v>
      </c>
      <c r="AV272" s="78">
        <v>100</v>
      </c>
    </row>
    <row r="273" spans="1:48" x14ac:dyDescent="0.15">
      <c r="A273" s="112">
        <v>254</v>
      </c>
      <c r="B273" s="112" t="s">
        <v>1660</v>
      </c>
      <c r="C273" s="113" t="s">
        <v>1361</v>
      </c>
      <c r="D273" s="112" t="s">
        <v>412</v>
      </c>
      <c r="E273" s="119">
        <v>434091</v>
      </c>
      <c r="F273" s="112" t="s">
        <v>966</v>
      </c>
      <c r="G273" s="112" t="s">
        <v>1661</v>
      </c>
      <c r="H273" s="112" t="s">
        <v>1661</v>
      </c>
      <c r="I273" s="116">
        <v>1</v>
      </c>
      <c r="J273" s="288">
        <v>32200</v>
      </c>
      <c r="K273" s="288">
        <v>5500</v>
      </c>
      <c r="L273" s="288"/>
      <c r="M273" s="288" t="s">
        <v>989</v>
      </c>
      <c r="N273" s="288" t="s">
        <v>989</v>
      </c>
      <c r="O273" s="288">
        <v>37700</v>
      </c>
      <c r="P273" s="288">
        <f t="shared" ca="1" si="9"/>
        <v>37700</v>
      </c>
      <c r="Q273" s="289">
        <v>43314</v>
      </c>
      <c r="R273" s="289">
        <v>2387.5</v>
      </c>
      <c r="S273" s="289">
        <v>45701.5</v>
      </c>
      <c r="T273" s="290">
        <f t="shared" ca="1" si="10"/>
        <v>45701.5</v>
      </c>
      <c r="U273" s="109"/>
      <c r="V273" s="109" t="s">
        <v>1366</v>
      </c>
      <c r="W273" s="109" t="s">
        <v>1369</v>
      </c>
      <c r="X273" s="108" t="s">
        <v>1367</v>
      </c>
      <c r="Y273" s="108" t="s">
        <v>1090</v>
      </c>
      <c r="Z273" s="287">
        <v>45351</v>
      </c>
      <c r="AA273" s="107">
        <f t="shared" ca="1" si="11"/>
        <v>49734</v>
      </c>
      <c r="AB273" s="108" t="s">
        <v>1670</v>
      </c>
      <c r="AC273" s="108" t="s">
        <v>1669</v>
      </c>
      <c r="AD273" s="108">
        <v>2011</v>
      </c>
      <c r="AE273" s="110">
        <v>1613</v>
      </c>
      <c r="AF273" s="110">
        <v>716.27</v>
      </c>
      <c r="AG273" s="108" t="s">
        <v>1666</v>
      </c>
      <c r="AH273" s="110"/>
      <c r="AI273" s="109" t="s">
        <v>991</v>
      </c>
      <c r="AJ273" s="109"/>
      <c r="AK273" s="80">
        <v>49734</v>
      </c>
      <c r="AL273" s="78">
        <v>2036</v>
      </c>
      <c r="AM273" s="78">
        <v>2037</v>
      </c>
      <c r="AN273" s="78">
        <v>2046</v>
      </c>
      <c r="AO273" s="251">
        <f ca="1">IF(J273=0,0,J273*AV273/100/IF(OR($P$7="",ISNUMBER($P$7)=FALSE),1,((1+$P$7/100)^(IF(OR($P$11="",ISNUMBER($P$11)=FALSE),AL273,IF(YEAR(NOW())+$P$11&lt;AL273,YEAR(NOW())+$P$11,AL273))-YEAR(NOW()))))*IF(OR($P$9="",ISNUMBER($P$9)=FALSE),1,((1+$P$9/100)^(IF(OR($P$11="",ISNUMBER($P$11)=FALSE),AL273,IF(YEAR(NOW())+$P$11&lt;AL273,YEAR(NOW())+$P$11,AL273))-YEAR(NOW())))))</f>
        <v>32200</v>
      </c>
      <c r="AP273" s="251">
        <f ca="1">IF(K273=0,0,K273*AV273/100/IF(OR($P$7="",ISNUMBER($P$7)=FALSE),1,((1+$P$7/100)^(IF(OR($P$11="",ISNUMBER($P$11)=FALSE),AM273,IF(YEAR(NOW())+$P$11+1&lt;AM273,YEAR(NOW())+$P$11+1,AM273))-YEAR(NOW()))))*IF(OR($P$9="",ISNUMBER($P$9)=FALSE),1,((1+$P$9/100)^(IF(OR($P$11="",ISNUMBER($P$11)=FALSE),AM273,IF(YEAR(NOW())+$P$11+1&lt;AM273,YEAR(NOW())+$P$11+1,AM273))-YEAR(NOW())))))</f>
        <v>5500</v>
      </c>
      <c r="AQ273" s="251"/>
      <c r="AR273" s="251">
        <f ca="1">IF(M273="$0 (pad)",0,IF(M273=0,0,M273*AV273/100/IF(OR($P$7="",ISNUMBER($P$7)=FALSE),1,((1+$P$7/100)^(IF(OR($P$11="",ISNUMBER($P$11)=FALSE),AN273,IF(YEAR(NOW())+$P$11+10&lt;AN273,YEAR(NOW())+$P$11+10,AN273))-YEAR(NOW()))))*IF(OR($P$9="",ISNUMBER($P$9)=FALSE),1,((1+$P$9/100)^(IF(OR($P$11="",ISNUMBER($P$11)=FALSE),AN273,IF(YEAR(NOW())+$P$11+10&lt;AN273,YEAR(NOW())+$P$11+10,AN273))-YEAR(NOW()))))))</f>
        <v>0</v>
      </c>
      <c r="AS273" s="251">
        <f ca="1">IF(N273="$0 (pad)",0,IF(N273=0,0,N273*AV273/100/IF(OR($P$7="",ISNUMBER($P$7)=FALSE),1,((1+$P$7/100)^(IF(OR($P$11="",ISNUMBER($P$11)=FALSE),AN273,IF(YEAR(NOW())+$P$11+10&lt;AN273,YEAR(NOW())+$P$11+10,AN273))-YEAR(NOW()))))*IF(OR($P$9="",ISNUMBER($P$9)=FALSE),1,((1+$P$9/100)^(IF(OR($P$11="",ISNUMBER($P$11)=FALSE),AN273,IF(YEAR(NOW())+$P$11+10&lt;AN273,YEAR(NOW())+$P$11+10,AN273))-YEAR(NOW()))))))</f>
        <v>0</v>
      </c>
      <c r="AT273" s="251">
        <f ca="1">IF(Q273=0,0,Q273*AV273/100/IF(OR($P$7="",ISNUMBER($P$7)=FALSE),1,((1+$P$7/100)^(IF(OR($P$11="",ISNUMBER($P$11)=FALSE),AL273,IF(YEAR(NOW())+$P$11&lt;AL273,YEAR(NOW())+$P$11,AL273))-YEAR(NOW()))))*IF(OR($P$9="",ISNUMBER($P$9)=FALSE),1,((1+$P$9/100)^(IF(OR($P$11="",ISNUMBER($P$11)=FALSE),AL273,IF(YEAR(NOW())+$P$11&lt;AL273,YEAR(NOW())+$P$11,AL273))-YEAR(NOW())))))</f>
        <v>43314</v>
      </c>
      <c r="AU273" s="251">
        <f ca="1">IF(R273=0,0,R273*AV273/100/IF(OR($P$7="",ISNUMBER($P$7)=FALSE),1,((1+$P$7/100)^(IF(OR($P$11="",ISNUMBER($P$11)=FALSE),IF(AN273="",YEAR(NOW())+5,AN273),IF(YEAR(NOW())+$P$11+10&lt;IF(AN273="",YEAR(NOW())+5,AN273),YEAR(NOW())+$P$11+10,IF(AN273="",YEAR(NOW())+5,AN273)))-YEAR(NOW()))))*IF(OR($P$9="",ISNUMBER($P$9)=FALSE),1,((1+$P$9/100)^(IF(OR($P$11="",ISNUMBER($P$11)=FALSE),IF(AN273="",YEAR(NOW())+5,AN273),IF(YEAR(NOW())+$P$11+10&lt;IF(AN273="",YEAR(NOW())+5,AN273),YEAR(NOW())+$P$11+10,IF(AN273="",YEAR(NOW())+5,AN273)))-YEAR(NOW())))))</f>
        <v>2387.5</v>
      </c>
      <c r="AV273" s="78">
        <v>100</v>
      </c>
    </row>
    <row r="274" spans="1:48" x14ac:dyDescent="0.15">
      <c r="A274" s="112">
        <v>255</v>
      </c>
      <c r="B274" s="112" t="s">
        <v>1660</v>
      </c>
      <c r="C274" s="113" t="s">
        <v>1361</v>
      </c>
      <c r="D274" s="112" t="s">
        <v>413</v>
      </c>
      <c r="E274" s="119">
        <v>55384</v>
      </c>
      <c r="F274" s="112" t="s">
        <v>966</v>
      </c>
      <c r="G274" s="112" t="s">
        <v>1391</v>
      </c>
      <c r="H274" s="112" t="s">
        <v>1391</v>
      </c>
      <c r="I274" s="116">
        <v>1</v>
      </c>
      <c r="J274" s="288">
        <v>0</v>
      </c>
      <c r="K274" s="288">
        <v>0</v>
      </c>
      <c r="L274" s="288"/>
      <c r="M274" s="288">
        <v>0</v>
      </c>
      <c r="N274" s="288">
        <v>37500</v>
      </c>
      <c r="O274" s="288">
        <v>37500</v>
      </c>
      <c r="P274" s="288">
        <f t="shared" ca="1" si="9"/>
        <v>37500</v>
      </c>
      <c r="Q274" s="289">
        <v>0</v>
      </c>
      <c r="R274" s="289">
        <v>23875</v>
      </c>
      <c r="S274" s="289">
        <v>23875</v>
      </c>
      <c r="T274" s="290">
        <f t="shared" ca="1" si="10"/>
        <v>23875</v>
      </c>
      <c r="U274" s="109"/>
      <c r="V274" s="109" t="s">
        <v>1366</v>
      </c>
      <c r="W274" s="109" t="s">
        <v>1369</v>
      </c>
      <c r="X274" s="108" t="s">
        <v>1367</v>
      </c>
      <c r="Y274" s="108" t="s">
        <v>1104</v>
      </c>
      <c r="Z274" s="287"/>
      <c r="AA274" s="107" t="str">
        <f t="shared" ca="1" si="11"/>
        <v>Complete</v>
      </c>
      <c r="AB274" s="108"/>
      <c r="AC274" s="108" t="s">
        <v>1669</v>
      </c>
      <c r="AD274" s="108">
        <v>1975</v>
      </c>
      <c r="AE274" s="110">
        <v>728.5</v>
      </c>
      <c r="AF274" s="110">
        <v>728.5</v>
      </c>
      <c r="AG274" s="108" t="s">
        <v>1664</v>
      </c>
      <c r="AH274" s="110"/>
      <c r="AI274" s="109" t="s">
        <v>991</v>
      </c>
      <c r="AJ274" s="109"/>
      <c r="AK274" s="78" t="s">
        <v>990</v>
      </c>
      <c r="AN274" s="78">
        <v>2027</v>
      </c>
      <c r="AO274" s="251">
        <f ca="1">IF(J274=0,0,J274*AV274/100/IF(OR($P$7="",ISNUMBER($P$7)=FALSE),1,((1+$P$7/100)^(IF(OR($P$11="",ISNUMBER($P$11)=FALSE),AL274,IF(YEAR(NOW())+$P$11&lt;AL274,YEAR(NOW())+$P$11,AL274))-YEAR(NOW()))))*IF(OR($P$9="",ISNUMBER($P$9)=FALSE),1,((1+$P$9/100)^(IF(OR($P$11="",ISNUMBER($P$11)=FALSE),AL274,IF(YEAR(NOW())+$P$11&lt;AL274,YEAR(NOW())+$P$11,AL274))-YEAR(NOW())))))</f>
        <v>0</v>
      </c>
      <c r="AP274" s="251">
        <f ca="1">IF(K274=0,0,K274*AV274/100/IF(OR($P$7="",ISNUMBER($P$7)=FALSE),1,((1+$P$7/100)^(IF(OR($P$11="",ISNUMBER($P$11)=FALSE),AM274,IF(YEAR(NOW())+$P$11+1&lt;AM274,YEAR(NOW())+$P$11+1,AM274))-YEAR(NOW()))))*IF(OR($P$9="",ISNUMBER($P$9)=FALSE),1,((1+$P$9/100)^(IF(OR($P$11="",ISNUMBER($P$11)=FALSE),AM274,IF(YEAR(NOW())+$P$11+1&lt;AM274,YEAR(NOW())+$P$11+1,AM274))-YEAR(NOW())))))</f>
        <v>0</v>
      </c>
      <c r="AQ274" s="251"/>
      <c r="AR274" s="251">
        <f ca="1">IF(M274="$0 (pad)",0,IF(M274=0,0,M274*AV274/100/IF(OR($P$7="",ISNUMBER($P$7)=FALSE),1,((1+$P$7/100)^(IF(OR($P$11="",ISNUMBER($P$11)=FALSE),AN274,IF(YEAR(NOW())+$P$11+10&lt;AN274,YEAR(NOW())+$P$11+10,AN274))-YEAR(NOW()))))*IF(OR($P$9="",ISNUMBER($P$9)=FALSE),1,((1+$P$9/100)^(IF(OR($P$11="",ISNUMBER($P$11)=FALSE),AN274,IF(YEAR(NOW())+$P$11+10&lt;AN274,YEAR(NOW())+$P$11+10,AN274))-YEAR(NOW()))))))</f>
        <v>0</v>
      </c>
      <c r="AS274" s="251">
        <f ca="1">IF(N274="$0 (pad)",0,IF(N274=0,0,N274*AV274/100/IF(OR($P$7="",ISNUMBER($P$7)=FALSE),1,((1+$P$7/100)^(IF(OR($P$11="",ISNUMBER($P$11)=FALSE),AN274,IF(YEAR(NOW())+$P$11+10&lt;AN274,YEAR(NOW())+$P$11+10,AN274))-YEAR(NOW()))))*IF(OR($P$9="",ISNUMBER($P$9)=FALSE),1,((1+$P$9/100)^(IF(OR($P$11="",ISNUMBER($P$11)=FALSE),AN274,IF(YEAR(NOW())+$P$11+10&lt;AN274,YEAR(NOW())+$P$11+10,AN274))-YEAR(NOW()))))))</f>
        <v>37500</v>
      </c>
      <c r="AT274" s="251">
        <f ca="1">IF(Q274=0,0,Q274*AV274/100/IF(OR($P$7="",ISNUMBER($P$7)=FALSE),1,((1+$P$7/100)^(IF(OR($P$11="",ISNUMBER($P$11)=FALSE),AL274,IF(YEAR(NOW())+$P$11&lt;AL274,YEAR(NOW())+$P$11,AL274))-YEAR(NOW()))))*IF(OR($P$9="",ISNUMBER($P$9)=FALSE),1,((1+$P$9/100)^(IF(OR($P$11="",ISNUMBER($P$11)=FALSE),AL274,IF(YEAR(NOW())+$P$11&lt;AL274,YEAR(NOW())+$P$11,AL274))-YEAR(NOW())))))</f>
        <v>0</v>
      </c>
      <c r="AU274" s="251">
        <f ca="1">IF(R274=0,0,R274*AV274/100/IF(OR($P$7="",ISNUMBER($P$7)=FALSE),1,((1+$P$7/100)^(IF(OR($P$11="",ISNUMBER($P$11)=FALSE),IF(AN274="",YEAR(NOW())+5,AN274),IF(YEAR(NOW())+$P$11+10&lt;IF(AN274="",YEAR(NOW())+5,AN274),YEAR(NOW())+$P$11+10,IF(AN274="",YEAR(NOW())+5,AN274)))-YEAR(NOW()))))*IF(OR($P$9="",ISNUMBER($P$9)=FALSE),1,((1+$P$9/100)^(IF(OR($P$11="",ISNUMBER($P$11)=FALSE),IF(AN274="",YEAR(NOW())+5,AN274),IF(YEAR(NOW())+$P$11+10&lt;IF(AN274="",YEAR(NOW())+5,AN274),YEAR(NOW())+$P$11+10,IF(AN274="",YEAR(NOW())+5,AN274)))-YEAR(NOW())))))</f>
        <v>23875</v>
      </c>
      <c r="AV274" s="78">
        <v>100</v>
      </c>
    </row>
    <row r="275" spans="1:48" x14ac:dyDescent="0.15">
      <c r="A275" s="112">
        <v>256</v>
      </c>
      <c r="B275" s="112" t="s">
        <v>1660</v>
      </c>
      <c r="C275" s="113" t="s">
        <v>1361</v>
      </c>
      <c r="D275" s="112" t="s">
        <v>414</v>
      </c>
      <c r="E275" s="119">
        <v>453586</v>
      </c>
      <c r="F275" s="112" t="s">
        <v>966</v>
      </c>
      <c r="G275" s="112" t="s">
        <v>1661</v>
      </c>
      <c r="H275" s="112" t="s">
        <v>1661</v>
      </c>
      <c r="I275" s="116">
        <v>1</v>
      </c>
      <c r="J275" s="288">
        <v>36400</v>
      </c>
      <c r="K275" s="288">
        <v>5500</v>
      </c>
      <c r="L275" s="288"/>
      <c r="M275" s="288" t="s">
        <v>989</v>
      </c>
      <c r="N275" s="288" t="s">
        <v>989</v>
      </c>
      <c r="O275" s="288">
        <v>41900</v>
      </c>
      <c r="P275" s="288">
        <f t="shared" ca="1" si="9"/>
        <v>41900</v>
      </c>
      <c r="Q275" s="289">
        <v>43314</v>
      </c>
      <c r="R275" s="289">
        <v>2387.5</v>
      </c>
      <c r="S275" s="289">
        <v>45701.5</v>
      </c>
      <c r="T275" s="290">
        <f t="shared" ca="1" si="10"/>
        <v>45701.5</v>
      </c>
      <c r="U275" s="109"/>
      <c r="V275" s="109" t="s">
        <v>1366</v>
      </c>
      <c r="W275" s="109" t="s">
        <v>1369</v>
      </c>
      <c r="X275" s="108" t="s">
        <v>1367</v>
      </c>
      <c r="Y275" s="108" t="s">
        <v>1104</v>
      </c>
      <c r="Z275" s="287">
        <v>43131</v>
      </c>
      <c r="AA275" s="107">
        <f t="shared" ca="1" si="11"/>
        <v>47514</v>
      </c>
      <c r="AB275" s="108" t="s">
        <v>1670</v>
      </c>
      <c r="AC275" s="108" t="s">
        <v>1669</v>
      </c>
      <c r="AD275" s="108">
        <v>2013</v>
      </c>
      <c r="AE275" s="110">
        <v>1495</v>
      </c>
      <c r="AF275" s="110">
        <v>710.74</v>
      </c>
      <c r="AG275" s="108" t="s">
        <v>1666</v>
      </c>
      <c r="AH275" s="110"/>
      <c r="AI275" s="109" t="s">
        <v>991</v>
      </c>
      <c r="AJ275" s="109"/>
      <c r="AK275" s="80">
        <v>47514</v>
      </c>
      <c r="AL275" s="78">
        <v>2030</v>
      </c>
      <c r="AM275" s="78">
        <v>2031</v>
      </c>
      <c r="AN275" s="78">
        <v>2045</v>
      </c>
      <c r="AO275" s="251">
        <f ca="1">IF(J275=0,0,J275*AV275/100/IF(OR($P$7="",ISNUMBER($P$7)=FALSE),1,((1+$P$7/100)^(IF(OR($P$11="",ISNUMBER($P$11)=FALSE),AL275,IF(YEAR(NOW())+$P$11&lt;AL275,YEAR(NOW())+$P$11,AL275))-YEAR(NOW()))))*IF(OR($P$9="",ISNUMBER($P$9)=FALSE),1,((1+$P$9/100)^(IF(OR($P$11="",ISNUMBER($P$11)=FALSE),AL275,IF(YEAR(NOW())+$P$11&lt;AL275,YEAR(NOW())+$P$11,AL275))-YEAR(NOW())))))</f>
        <v>36400</v>
      </c>
      <c r="AP275" s="251">
        <f ca="1">IF(K275=0,0,K275*AV275/100/IF(OR($P$7="",ISNUMBER($P$7)=FALSE),1,((1+$P$7/100)^(IF(OR($P$11="",ISNUMBER($P$11)=FALSE),AM275,IF(YEAR(NOW())+$P$11+1&lt;AM275,YEAR(NOW())+$P$11+1,AM275))-YEAR(NOW()))))*IF(OR($P$9="",ISNUMBER($P$9)=FALSE),1,((1+$P$9/100)^(IF(OR($P$11="",ISNUMBER($P$11)=FALSE),AM275,IF(YEAR(NOW())+$P$11+1&lt;AM275,YEAR(NOW())+$P$11+1,AM275))-YEAR(NOW())))))</f>
        <v>5500</v>
      </c>
      <c r="AQ275" s="251"/>
      <c r="AR275" s="251">
        <f ca="1">IF(M275="$0 (pad)",0,IF(M275=0,0,M275*AV275/100/IF(OR($P$7="",ISNUMBER($P$7)=FALSE),1,((1+$P$7/100)^(IF(OR($P$11="",ISNUMBER($P$11)=FALSE),AN275,IF(YEAR(NOW())+$P$11+10&lt;AN275,YEAR(NOW())+$P$11+10,AN275))-YEAR(NOW()))))*IF(OR($P$9="",ISNUMBER($P$9)=FALSE),1,((1+$P$9/100)^(IF(OR($P$11="",ISNUMBER($P$11)=FALSE),AN275,IF(YEAR(NOW())+$P$11+10&lt;AN275,YEAR(NOW())+$P$11+10,AN275))-YEAR(NOW()))))))</f>
        <v>0</v>
      </c>
      <c r="AS275" s="251">
        <f ca="1">IF(N275="$0 (pad)",0,IF(N275=0,0,N275*AV275/100/IF(OR($P$7="",ISNUMBER($P$7)=FALSE),1,((1+$P$7/100)^(IF(OR($P$11="",ISNUMBER($P$11)=FALSE),AN275,IF(YEAR(NOW())+$P$11+10&lt;AN275,YEAR(NOW())+$P$11+10,AN275))-YEAR(NOW()))))*IF(OR($P$9="",ISNUMBER($P$9)=FALSE),1,((1+$P$9/100)^(IF(OR($P$11="",ISNUMBER($P$11)=FALSE),AN275,IF(YEAR(NOW())+$P$11+10&lt;AN275,YEAR(NOW())+$P$11+10,AN275))-YEAR(NOW()))))))</f>
        <v>0</v>
      </c>
      <c r="AT275" s="251">
        <f ca="1">IF(Q275=0,0,Q275*AV275/100/IF(OR($P$7="",ISNUMBER($P$7)=FALSE),1,((1+$P$7/100)^(IF(OR($P$11="",ISNUMBER($P$11)=FALSE),AL275,IF(YEAR(NOW())+$P$11&lt;AL275,YEAR(NOW())+$P$11,AL275))-YEAR(NOW()))))*IF(OR($P$9="",ISNUMBER($P$9)=FALSE),1,((1+$P$9/100)^(IF(OR($P$11="",ISNUMBER($P$11)=FALSE),AL275,IF(YEAR(NOW())+$P$11&lt;AL275,YEAR(NOW())+$P$11,AL275))-YEAR(NOW())))))</f>
        <v>43314</v>
      </c>
      <c r="AU275" s="251">
        <f ca="1">IF(R275=0,0,R275*AV275/100/IF(OR($P$7="",ISNUMBER($P$7)=FALSE),1,((1+$P$7/100)^(IF(OR($P$11="",ISNUMBER($P$11)=FALSE),IF(AN275="",YEAR(NOW())+5,AN275),IF(YEAR(NOW())+$P$11+10&lt;IF(AN275="",YEAR(NOW())+5,AN275),YEAR(NOW())+$P$11+10,IF(AN275="",YEAR(NOW())+5,AN275)))-YEAR(NOW()))))*IF(OR($P$9="",ISNUMBER($P$9)=FALSE),1,((1+$P$9/100)^(IF(OR($P$11="",ISNUMBER($P$11)=FALSE),IF(AN275="",YEAR(NOW())+5,AN275),IF(YEAR(NOW())+$P$11+10&lt;IF(AN275="",YEAR(NOW())+5,AN275),YEAR(NOW())+$P$11+10,IF(AN275="",YEAR(NOW())+5,AN275)))-YEAR(NOW())))))</f>
        <v>2387.5</v>
      </c>
      <c r="AV275" s="78">
        <v>100</v>
      </c>
    </row>
    <row r="276" spans="1:48" x14ac:dyDescent="0.15">
      <c r="A276" s="112">
        <v>257</v>
      </c>
      <c r="B276" s="112" t="s">
        <v>1660</v>
      </c>
      <c r="C276" s="113" t="s">
        <v>1361</v>
      </c>
      <c r="D276" s="112" t="s">
        <v>415</v>
      </c>
      <c r="E276" s="119">
        <v>453587</v>
      </c>
      <c r="F276" s="112" t="s">
        <v>966</v>
      </c>
      <c r="G276" s="112" t="s">
        <v>1661</v>
      </c>
      <c r="H276" s="112" t="s">
        <v>1661</v>
      </c>
      <c r="I276" s="116">
        <v>1</v>
      </c>
      <c r="J276" s="288">
        <v>35200</v>
      </c>
      <c r="K276" s="288">
        <v>20500</v>
      </c>
      <c r="L276" s="288"/>
      <c r="M276" s="288">
        <v>0</v>
      </c>
      <c r="N276" s="288">
        <v>38200</v>
      </c>
      <c r="O276" s="288">
        <v>93900</v>
      </c>
      <c r="P276" s="288">
        <f t="shared" ref="P276:P339" ca="1" si="12">SUM(AO276:AS276)</f>
        <v>93900</v>
      </c>
      <c r="Q276" s="289">
        <v>43314</v>
      </c>
      <c r="R276" s="289">
        <v>2387.5</v>
      </c>
      <c r="S276" s="289">
        <v>45701.5</v>
      </c>
      <c r="T276" s="290">
        <f t="shared" ref="T276:T339" ca="1" si="13">SUM(AT276:AU276)</f>
        <v>45701.5</v>
      </c>
      <c r="U276" s="109"/>
      <c r="V276" s="109" t="s">
        <v>1366</v>
      </c>
      <c r="W276" s="109" t="s">
        <v>1369</v>
      </c>
      <c r="X276" s="108" t="s">
        <v>1367</v>
      </c>
      <c r="Y276" s="108" t="s">
        <v>1104</v>
      </c>
      <c r="Z276" s="287">
        <v>45260</v>
      </c>
      <c r="AA276" s="107">
        <f t="shared" ref="AA276:AA339" ca="1" si="14">IF(OR($P$11="",AK276="Complete",ISNUMBER($P$11)=FALSE),AK276,IF(YEAR(AK276)&gt;YEAR(NOW())+$P$11,DATE(YEAR(NOW())+$P$11,12,31),AK276))</f>
        <v>49643</v>
      </c>
      <c r="AB276" s="108" t="s">
        <v>1670</v>
      </c>
      <c r="AC276" s="108" t="s">
        <v>1669</v>
      </c>
      <c r="AD276" s="108">
        <v>2013</v>
      </c>
      <c r="AE276" s="110">
        <v>1448</v>
      </c>
      <c r="AF276" s="110">
        <v>708.93</v>
      </c>
      <c r="AG276" s="108" t="s">
        <v>1666</v>
      </c>
      <c r="AH276" s="110"/>
      <c r="AI276" s="109" t="s">
        <v>991</v>
      </c>
      <c r="AJ276" s="109"/>
      <c r="AK276" s="80">
        <v>49643</v>
      </c>
      <c r="AL276" s="78">
        <v>2035</v>
      </c>
      <c r="AM276" s="78">
        <v>2036</v>
      </c>
      <c r="AN276" s="78">
        <v>2045</v>
      </c>
      <c r="AO276" s="251">
        <f ca="1">IF(J276=0,0,J276*AV276/100/IF(OR($P$7="",ISNUMBER($P$7)=FALSE),1,((1+$P$7/100)^(IF(OR($P$11="",ISNUMBER($P$11)=FALSE),AL276,IF(YEAR(NOW())+$P$11&lt;AL276,YEAR(NOW())+$P$11,AL276))-YEAR(NOW()))))*IF(OR($P$9="",ISNUMBER($P$9)=FALSE),1,((1+$P$9/100)^(IF(OR($P$11="",ISNUMBER($P$11)=FALSE),AL276,IF(YEAR(NOW())+$P$11&lt;AL276,YEAR(NOW())+$P$11,AL276))-YEAR(NOW())))))</f>
        <v>35200</v>
      </c>
      <c r="AP276" s="251">
        <f ca="1">IF(K276=0,0,K276*AV276/100/IF(OR($P$7="",ISNUMBER($P$7)=FALSE),1,((1+$P$7/100)^(IF(OR($P$11="",ISNUMBER($P$11)=FALSE),AM276,IF(YEAR(NOW())+$P$11+1&lt;AM276,YEAR(NOW())+$P$11+1,AM276))-YEAR(NOW()))))*IF(OR($P$9="",ISNUMBER($P$9)=FALSE),1,((1+$P$9/100)^(IF(OR($P$11="",ISNUMBER($P$11)=FALSE),AM276,IF(YEAR(NOW())+$P$11+1&lt;AM276,YEAR(NOW())+$P$11+1,AM276))-YEAR(NOW())))))</f>
        <v>20500</v>
      </c>
      <c r="AQ276" s="251"/>
      <c r="AR276" s="251">
        <f ca="1">IF(M276="$0 (pad)",0,IF(M276=0,0,M276*AV276/100/IF(OR($P$7="",ISNUMBER($P$7)=FALSE),1,((1+$P$7/100)^(IF(OR($P$11="",ISNUMBER($P$11)=FALSE),AN276,IF(YEAR(NOW())+$P$11+10&lt;AN276,YEAR(NOW())+$P$11+10,AN276))-YEAR(NOW()))))*IF(OR($P$9="",ISNUMBER($P$9)=FALSE),1,((1+$P$9/100)^(IF(OR($P$11="",ISNUMBER($P$11)=FALSE),AN276,IF(YEAR(NOW())+$P$11+10&lt;AN276,YEAR(NOW())+$P$11+10,AN276))-YEAR(NOW()))))))</f>
        <v>0</v>
      </c>
      <c r="AS276" s="251">
        <f ca="1">IF(N276="$0 (pad)",0,IF(N276=0,0,N276*AV276/100/IF(OR($P$7="",ISNUMBER($P$7)=FALSE),1,((1+$P$7/100)^(IF(OR($P$11="",ISNUMBER($P$11)=FALSE),AN276,IF(YEAR(NOW())+$P$11+10&lt;AN276,YEAR(NOW())+$P$11+10,AN276))-YEAR(NOW()))))*IF(OR($P$9="",ISNUMBER($P$9)=FALSE),1,((1+$P$9/100)^(IF(OR($P$11="",ISNUMBER($P$11)=FALSE),AN276,IF(YEAR(NOW())+$P$11+10&lt;AN276,YEAR(NOW())+$P$11+10,AN276))-YEAR(NOW()))))))</f>
        <v>38200</v>
      </c>
      <c r="AT276" s="251">
        <f ca="1">IF(Q276=0,0,Q276*AV276/100/IF(OR($P$7="",ISNUMBER($P$7)=FALSE),1,((1+$P$7/100)^(IF(OR($P$11="",ISNUMBER($P$11)=FALSE),AL276,IF(YEAR(NOW())+$P$11&lt;AL276,YEAR(NOW())+$P$11,AL276))-YEAR(NOW()))))*IF(OR($P$9="",ISNUMBER($P$9)=FALSE),1,((1+$P$9/100)^(IF(OR($P$11="",ISNUMBER($P$11)=FALSE),AL276,IF(YEAR(NOW())+$P$11&lt;AL276,YEAR(NOW())+$P$11,AL276))-YEAR(NOW())))))</f>
        <v>43314</v>
      </c>
      <c r="AU276" s="251">
        <f ca="1">IF(R276=0,0,R276*AV276/100/IF(OR($P$7="",ISNUMBER($P$7)=FALSE),1,((1+$P$7/100)^(IF(OR($P$11="",ISNUMBER($P$11)=FALSE),IF(AN276="",YEAR(NOW())+5,AN276),IF(YEAR(NOW())+$P$11+10&lt;IF(AN276="",YEAR(NOW())+5,AN276),YEAR(NOW())+$P$11+10,IF(AN276="",YEAR(NOW())+5,AN276)))-YEAR(NOW()))))*IF(OR($P$9="",ISNUMBER($P$9)=FALSE),1,((1+$P$9/100)^(IF(OR($P$11="",ISNUMBER($P$11)=FALSE),IF(AN276="",YEAR(NOW())+5,AN276),IF(YEAR(NOW())+$P$11+10&lt;IF(AN276="",YEAR(NOW())+5,AN276),YEAR(NOW())+$P$11+10,IF(AN276="",YEAR(NOW())+5,AN276)))-YEAR(NOW())))))</f>
        <v>2387.5</v>
      </c>
      <c r="AV276" s="78">
        <v>100</v>
      </c>
    </row>
    <row r="277" spans="1:48" x14ac:dyDescent="0.15">
      <c r="A277" s="112">
        <v>258</v>
      </c>
      <c r="B277" s="112" t="s">
        <v>1660</v>
      </c>
      <c r="C277" s="113" t="s">
        <v>1361</v>
      </c>
      <c r="D277" s="112" t="s">
        <v>416</v>
      </c>
      <c r="E277" s="119">
        <v>453588</v>
      </c>
      <c r="F277" s="112" t="s">
        <v>966</v>
      </c>
      <c r="G277" s="112" t="s">
        <v>1661</v>
      </c>
      <c r="H277" s="112" t="s">
        <v>1661</v>
      </c>
      <c r="I277" s="116">
        <v>1</v>
      </c>
      <c r="J277" s="288">
        <v>35200</v>
      </c>
      <c r="K277" s="288">
        <v>5500</v>
      </c>
      <c r="L277" s="288"/>
      <c r="M277" s="288" t="s">
        <v>989</v>
      </c>
      <c r="N277" s="288" t="s">
        <v>989</v>
      </c>
      <c r="O277" s="288">
        <v>40700</v>
      </c>
      <c r="P277" s="288">
        <f t="shared" ca="1" si="12"/>
        <v>40700</v>
      </c>
      <c r="Q277" s="289">
        <v>43314</v>
      </c>
      <c r="R277" s="289">
        <v>2387.5</v>
      </c>
      <c r="S277" s="289">
        <v>45701.5</v>
      </c>
      <c r="T277" s="290">
        <f t="shared" ca="1" si="13"/>
        <v>45701.5</v>
      </c>
      <c r="U277" s="109"/>
      <c r="V277" s="109" t="s">
        <v>1366</v>
      </c>
      <c r="W277" s="109" t="s">
        <v>1369</v>
      </c>
      <c r="X277" s="108" t="s">
        <v>1367</v>
      </c>
      <c r="Y277" s="108" t="s">
        <v>1104</v>
      </c>
      <c r="Z277" s="287">
        <v>44012</v>
      </c>
      <c r="AA277" s="107">
        <f t="shared" ca="1" si="14"/>
        <v>48395</v>
      </c>
      <c r="AB277" s="108" t="s">
        <v>1670</v>
      </c>
      <c r="AC277" s="108" t="s">
        <v>1669</v>
      </c>
      <c r="AD277" s="108">
        <v>2013</v>
      </c>
      <c r="AE277" s="110">
        <v>1454</v>
      </c>
      <c r="AF277" s="110">
        <v>705.99</v>
      </c>
      <c r="AG277" s="108" t="s">
        <v>1666</v>
      </c>
      <c r="AH277" s="110"/>
      <c r="AI277" s="109" t="s">
        <v>991</v>
      </c>
      <c r="AJ277" s="109"/>
      <c r="AK277" s="80">
        <v>48395</v>
      </c>
      <c r="AL277" s="78">
        <v>2032</v>
      </c>
      <c r="AM277" s="78">
        <v>2033</v>
      </c>
      <c r="AN277" s="78">
        <v>2045</v>
      </c>
      <c r="AO277" s="251">
        <f ca="1">IF(J277=0,0,J277*AV277/100/IF(OR($P$7="",ISNUMBER($P$7)=FALSE),1,((1+$P$7/100)^(IF(OR($P$11="",ISNUMBER($P$11)=FALSE),AL277,IF(YEAR(NOW())+$P$11&lt;AL277,YEAR(NOW())+$P$11,AL277))-YEAR(NOW()))))*IF(OR($P$9="",ISNUMBER($P$9)=FALSE),1,((1+$P$9/100)^(IF(OR($P$11="",ISNUMBER($P$11)=FALSE),AL277,IF(YEAR(NOW())+$P$11&lt;AL277,YEAR(NOW())+$P$11,AL277))-YEAR(NOW())))))</f>
        <v>35200</v>
      </c>
      <c r="AP277" s="251">
        <f ca="1">IF(K277=0,0,K277*AV277/100/IF(OR($P$7="",ISNUMBER($P$7)=FALSE),1,((1+$P$7/100)^(IF(OR($P$11="",ISNUMBER($P$11)=FALSE),AM277,IF(YEAR(NOW())+$P$11+1&lt;AM277,YEAR(NOW())+$P$11+1,AM277))-YEAR(NOW()))))*IF(OR($P$9="",ISNUMBER($P$9)=FALSE),1,((1+$P$9/100)^(IF(OR($P$11="",ISNUMBER($P$11)=FALSE),AM277,IF(YEAR(NOW())+$P$11+1&lt;AM277,YEAR(NOW())+$P$11+1,AM277))-YEAR(NOW())))))</f>
        <v>5500</v>
      </c>
      <c r="AQ277" s="251"/>
      <c r="AR277" s="251">
        <f ca="1">IF(M277="$0 (pad)",0,IF(M277=0,0,M277*AV277/100/IF(OR($P$7="",ISNUMBER($P$7)=FALSE),1,((1+$P$7/100)^(IF(OR($P$11="",ISNUMBER($P$11)=FALSE),AN277,IF(YEAR(NOW())+$P$11+10&lt;AN277,YEAR(NOW())+$P$11+10,AN277))-YEAR(NOW()))))*IF(OR($P$9="",ISNUMBER($P$9)=FALSE),1,((1+$P$9/100)^(IF(OR($P$11="",ISNUMBER($P$11)=FALSE),AN277,IF(YEAR(NOW())+$P$11+10&lt;AN277,YEAR(NOW())+$P$11+10,AN277))-YEAR(NOW()))))))</f>
        <v>0</v>
      </c>
      <c r="AS277" s="251">
        <f ca="1">IF(N277="$0 (pad)",0,IF(N277=0,0,N277*AV277/100/IF(OR($P$7="",ISNUMBER($P$7)=FALSE),1,((1+$P$7/100)^(IF(OR($P$11="",ISNUMBER($P$11)=FALSE),AN277,IF(YEAR(NOW())+$P$11+10&lt;AN277,YEAR(NOW())+$P$11+10,AN277))-YEAR(NOW()))))*IF(OR($P$9="",ISNUMBER($P$9)=FALSE),1,((1+$P$9/100)^(IF(OR($P$11="",ISNUMBER($P$11)=FALSE),AN277,IF(YEAR(NOW())+$P$11+10&lt;AN277,YEAR(NOW())+$P$11+10,AN277))-YEAR(NOW()))))))</f>
        <v>0</v>
      </c>
      <c r="AT277" s="251">
        <f ca="1">IF(Q277=0,0,Q277*AV277/100/IF(OR($P$7="",ISNUMBER($P$7)=FALSE),1,((1+$P$7/100)^(IF(OR($P$11="",ISNUMBER($P$11)=FALSE),AL277,IF(YEAR(NOW())+$P$11&lt;AL277,YEAR(NOW())+$P$11,AL277))-YEAR(NOW()))))*IF(OR($P$9="",ISNUMBER($P$9)=FALSE),1,((1+$P$9/100)^(IF(OR($P$11="",ISNUMBER($P$11)=FALSE),AL277,IF(YEAR(NOW())+$P$11&lt;AL277,YEAR(NOW())+$P$11,AL277))-YEAR(NOW())))))</f>
        <v>43314</v>
      </c>
      <c r="AU277" s="251">
        <f ca="1">IF(R277=0,0,R277*AV277/100/IF(OR($P$7="",ISNUMBER($P$7)=FALSE),1,((1+$P$7/100)^(IF(OR($P$11="",ISNUMBER($P$11)=FALSE),IF(AN277="",YEAR(NOW())+5,AN277),IF(YEAR(NOW())+$P$11+10&lt;IF(AN277="",YEAR(NOW())+5,AN277),YEAR(NOW())+$P$11+10,IF(AN277="",YEAR(NOW())+5,AN277)))-YEAR(NOW()))))*IF(OR($P$9="",ISNUMBER($P$9)=FALSE),1,((1+$P$9/100)^(IF(OR($P$11="",ISNUMBER($P$11)=FALSE),IF(AN277="",YEAR(NOW())+5,AN277),IF(YEAR(NOW())+$P$11+10&lt;IF(AN277="",YEAR(NOW())+5,AN277),YEAR(NOW())+$P$11+10,IF(AN277="",YEAR(NOW())+5,AN277)))-YEAR(NOW())))))</f>
        <v>2387.5</v>
      </c>
      <c r="AV277" s="78">
        <v>100</v>
      </c>
    </row>
    <row r="278" spans="1:48" x14ac:dyDescent="0.15">
      <c r="A278" s="112">
        <v>259</v>
      </c>
      <c r="B278" s="112" t="s">
        <v>1660</v>
      </c>
      <c r="C278" s="113" t="s">
        <v>1361</v>
      </c>
      <c r="D278" s="112" t="s">
        <v>417</v>
      </c>
      <c r="E278" s="119">
        <v>421113</v>
      </c>
      <c r="F278" s="112" t="s">
        <v>966</v>
      </c>
      <c r="G278" s="112" t="s">
        <v>1661</v>
      </c>
      <c r="H278" s="112" t="s">
        <v>1661</v>
      </c>
      <c r="I278" s="116">
        <v>1</v>
      </c>
      <c r="J278" s="288">
        <v>166900</v>
      </c>
      <c r="K278" s="288">
        <v>20500</v>
      </c>
      <c r="L278" s="288"/>
      <c r="M278" s="288">
        <v>0</v>
      </c>
      <c r="N278" s="288">
        <v>40700</v>
      </c>
      <c r="O278" s="288">
        <v>228100</v>
      </c>
      <c r="P278" s="288">
        <f t="shared" ca="1" si="12"/>
        <v>228100</v>
      </c>
      <c r="Q278" s="289">
        <v>233236.5</v>
      </c>
      <c r="R278" s="289">
        <v>23875</v>
      </c>
      <c r="S278" s="289">
        <v>257111.5</v>
      </c>
      <c r="T278" s="290">
        <f t="shared" ca="1" si="13"/>
        <v>257111.5</v>
      </c>
      <c r="U278" s="109"/>
      <c r="V278" s="109" t="s">
        <v>1366</v>
      </c>
      <c r="W278" s="109" t="s">
        <v>1369</v>
      </c>
      <c r="X278" s="108" t="s">
        <v>1367</v>
      </c>
      <c r="Y278" s="108" t="s">
        <v>1100</v>
      </c>
      <c r="Z278" s="287">
        <v>44530</v>
      </c>
      <c r="AA278" s="107">
        <f t="shared" ca="1" si="14"/>
        <v>48913</v>
      </c>
      <c r="AB278" s="108" t="s">
        <v>1670</v>
      </c>
      <c r="AC278" s="108" t="s">
        <v>1669</v>
      </c>
      <c r="AD278" s="108">
        <v>2010</v>
      </c>
      <c r="AE278" s="110">
        <v>1748</v>
      </c>
      <c r="AF278" s="110">
        <v>709.97</v>
      </c>
      <c r="AG278" s="108" t="s">
        <v>1666</v>
      </c>
      <c r="AH278" s="110"/>
      <c r="AI278" s="109" t="s">
        <v>991</v>
      </c>
      <c r="AJ278" s="109"/>
      <c r="AK278" s="80">
        <v>48913</v>
      </c>
      <c r="AL278" s="78">
        <v>2033</v>
      </c>
      <c r="AM278" s="78">
        <v>2034</v>
      </c>
      <c r="AN278" s="78">
        <v>2043</v>
      </c>
      <c r="AO278" s="251">
        <f ca="1">IF(J278=0,0,J278*AV278/100/IF(OR($P$7="",ISNUMBER($P$7)=FALSE),1,((1+$P$7/100)^(IF(OR($P$11="",ISNUMBER($P$11)=FALSE),AL278,IF(YEAR(NOW())+$P$11&lt;AL278,YEAR(NOW())+$P$11,AL278))-YEAR(NOW()))))*IF(OR($P$9="",ISNUMBER($P$9)=FALSE),1,((1+$P$9/100)^(IF(OR($P$11="",ISNUMBER($P$11)=FALSE),AL278,IF(YEAR(NOW())+$P$11&lt;AL278,YEAR(NOW())+$P$11,AL278))-YEAR(NOW())))))</f>
        <v>166900</v>
      </c>
      <c r="AP278" s="251">
        <f ca="1">IF(K278=0,0,K278*AV278/100/IF(OR($P$7="",ISNUMBER($P$7)=FALSE),1,((1+$P$7/100)^(IF(OR($P$11="",ISNUMBER($P$11)=FALSE),AM278,IF(YEAR(NOW())+$P$11+1&lt;AM278,YEAR(NOW())+$P$11+1,AM278))-YEAR(NOW()))))*IF(OR($P$9="",ISNUMBER($P$9)=FALSE),1,((1+$P$9/100)^(IF(OR($P$11="",ISNUMBER($P$11)=FALSE),AM278,IF(YEAR(NOW())+$P$11+1&lt;AM278,YEAR(NOW())+$P$11+1,AM278))-YEAR(NOW())))))</f>
        <v>20500</v>
      </c>
      <c r="AQ278" s="251"/>
      <c r="AR278" s="251">
        <f ca="1">IF(M278="$0 (pad)",0,IF(M278=0,0,M278*AV278/100/IF(OR($P$7="",ISNUMBER($P$7)=FALSE),1,((1+$P$7/100)^(IF(OR($P$11="",ISNUMBER($P$11)=FALSE),AN278,IF(YEAR(NOW())+$P$11+10&lt;AN278,YEAR(NOW())+$P$11+10,AN278))-YEAR(NOW()))))*IF(OR($P$9="",ISNUMBER($P$9)=FALSE),1,((1+$P$9/100)^(IF(OR($P$11="",ISNUMBER($P$11)=FALSE),AN278,IF(YEAR(NOW())+$P$11+10&lt;AN278,YEAR(NOW())+$P$11+10,AN278))-YEAR(NOW()))))))</f>
        <v>0</v>
      </c>
      <c r="AS278" s="251">
        <f ca="1">IF(N278="$0 (pad)",0,IF(N278=0,0,N278*AV278/100/IF(OR($P$7="",ISNUMBER($P$7)=FALSE),1,((1+$P$7/100)^(IF(OR($P$11="",ISNUMBER($P$11)=FALSE),AN278,IF(YEAR(NOW())+$P$11+10&lt;AN278,YEAR(NOW())+$P$11+10,AN278))-YEAR(NOW()))))*IF(OR($P$9="",ISNUMBER($P$9)=FALSE),1,((1+$P$9/100)^(IF(OR($P$11="",ISNUMBER($P$11)=FALSE),AN278,IF(YEAR(NOW())+$P$11+10&lt;AN278,YEAR(NOW())+$P$11+10,AN278))-YEAR(NOW()))))))</f>
        <v>40700</v>
      </c>
      <c r="AT278" s="251">
        <f ca="1">IF(Q278=0,0,Q278*AV278/100/IF(OR($P$7="",ISNUMBER($P$7)=FALSE),1,((1+$P$7/100)^(IF(OR($P$11="",ISNUMBER($P$11)=FALSE),AL278,IF(YEAR(NOW())+$P$11&lt;AL278,YEAR(NOW())+$P$11,AL278))-YEAR(NOW()))))*IF(OR($P$9="",ISNUMBER($P$9)=FALSE),1,((1+$P$9/100)^(IF(OR($P$11="",ISNUMBER($P$11)=FALSE),AL278,IF(YEAR(NOW())+$P$11&lt;AL278,YEAR(NOW())+$P$11,AL278))-YEAR(NOW())))))</f>
        <v>233236.5</v>
      </c>
      <c r="AU278" s="251">
        <f ca="1">IF(R278=0,0,R278*AV278/100/IF(OR($P$7="",ISNUMBER($P$7)=FALSE),1,((1+$P$7/100)^(IF(OR($P$11="",ISNUMBER($P$11)=FALSE),IF(AN278="",YEAR(NOW())+5,AN278),IF(YEAR(NOW())+$P$11+10&lt;IF(AN278="",YEAR(NOW())+5,AN278),YEAR(NOW())+$P$11+10,IF(AN278="",YEAR(NOW())+5,AN278)))-YEAR(NOW()))))*IF(OR($P$9="",ISNUMBER($P$9)=FALSE),1,((1+$P$9/100)^(IF(OR($P$11="",ISNUMBER($P$11)=FALSE),IF(AN278="",YEAR(NOW())+5,AN278),IF(YEAR(NOW())+$P$11+10&lt;IF(AN278="",YEAR(NOW())+5,AN278),YEAR(NOW())+$P$11+10,IF(AN278="",YEAR(NOW())+5,AN278)))-YEAR(NOW())))))</f>
        <v>23875</v>
      </c>
      <c r="AV278" s="78">
        <v>100</v>
      </c>
    </row>
    <row r="279" spans="1:48" x14ac:dyDescent="0.15">
      <c r="A279" s="112">
        <v>260</v>
      </c>
      <c r="B279" s="112" t="s">
        <v>1660</v>
      </c>
      <c r="C279" s="113" t="s">
        <v>1361</v>
      </c>
      <c r="D279" s="112" t="s">
        <v>418</v>
      </c>
      <c r="E279" s="119">
        <v>311566</v>
      </c>
      <c r="F279" s="112" t="s">
        <v>966</v>
      </c>
      <c r="G279" s="112" t="s">
        <v>1661</v>
      </c>
      <c r="H279" s="112" t="s">
        <v>1661</v>
      </c>
      <c r="I279" s="116">
        <v>1</v>
      </c>
      <c r="J279" s="288">
        <v>43300</v>
      </c>
      <c r="K279" s="288">
        <v>14500</v>
      </c>
      <c r="L279" s="288"/>
      <c r="M279" s="288">
        <v>0</v>
      </c>
      <c r="N279" s="288">
        <v>30800</v>
      </c>
      <c r="O279" s="288">
        <v>88600</v>
      </c>
      <c r="P279" s="288">
        <f t="shared" ca="1" si="12"/>
        <v>88600</v>
      </c>
      <c r="Q279" s="289">
        <v>30665</v>
      </c>
      <c r="R279" s="289">
        <v>23875</v>
      </c>
      <c r="S279" s="289">
        <v>54540</v>
      </c>
      <c r="T279" s="290">
        <f t="shared" ca="1" si="13"/>
        <v>54540</v>
      </c>
      <c r="U279" s="109"/>
      <c r="V279" s="109" t="s">
        <v>1366</v>
      </c>
      <c r="W279" s="109" t="s">
        <v>1369</v>
      </c>
      <c r="X279" s="108" t="s">
        <v>1367</v>
      </c>
      <c r="Y279" s="108" t="s">
        <v>1105</v>
      </c>
      <c r="Z279" s="287">
        <v>41182</v>
      </c>
      <c r="AA279" s="107">
        <f t="shared" ca="1" si="14"/>
        <v>45838</v>
      </c>
      <c r="AB279" s="108" t="s">
        <v>1670</v>
      </c>
      <c r="AC279" s="108" t="s">
        <v>1669</v>
      </c>
      <c r="AD279" s="108">
        <v>2004</v>
      </c>
      <c r="AE279" s="110">
        <v>901</v>
      </c>
      <c r="AF279" s="110">
        <v>901</v>
      </c>
      <c r="AG279" s="108" t="s">
        <v>1665</v>
      </c>
      <c r="AH279" s="110"/>
      <c r="AI279" s="109" t="s">
        <v>991</v>
      </c>
      <c r="AJ279" s="109"/>
      <c r="AK279" s="80">
        <v>45838</v>
      </c>
      <c r="AL279" s="78">
        <v>2025</v>
      </c>
      <c r="AM279" s="78">
        <v>2026</v>
      </c>
      <c r="AN279" s="78">
        <v>2035</v>
      </c>
      <c r="AO279" s="251">
        <f ca="1">IF(J279=0,0,J279*AV279/100/IF(OR($P$7="",ISNUMBER($P$7)=FALSE),1,((1+$P$7/100)^(IF(OR($P$11="",ISNUMBER($P$11)=FALSE),AL279,IF(YEAR(NOW())+$P$11&lt;AL279,YEAR(NOW())+$P$11,AL279))-YEAR(NOW()))))*IF(OR($P$9="",ISNUMBER($P$9)=FALSE),1,((1+$P$9/100)^(IF(OR($P$11="",ISNUMBER($P$11)=FALSE),AL279,IF(YEAR(NOW())+$P$11&lt;AL279,YEAR(NOW())+$P$11,AL279))-YEAR(NOW())))))</f>
        <v>43300</v>
      </c>
      <c r="AP279" s="251">
        <f ca="1">IF(K279=0,0,K279*AV279/100/IF(OR($P$7="",ISNUMBER($P$7)=FALSE),1,((1+$P$7/100)^(IF(OR($P$11="",ISNUMBER($P$11)=FALSE),AM279,IF(YEAR(NOW())+$P$11+1&lt;AM279,YEAR(NOW())+$P$11+1,AM279))-YEAR(NOW()))))*IF(OR($P$9="",ISNUMBER($P$9)=FALSE),1,((1+$P$9/100)^(IF(OR($P$11="",ISNUMBER($P$11)=FALSE),AM279,IF(YEAR(NOW())+$P$11+1&lt;AM279,YEAR(NOW())+$P$11+1,AM279))-YEAR(NOW())))))</f>
        <v>14500</v>
      </c>
      <c r="AQ279" s="251"/>
      <c r="AR279" s="251">
        <f ca="1">IF(M279="$0 (pad)",0,IF(M279=0,0,M279*AV279/100/IF(OR($P$7="",ISNUMBER($P$7)=FALSE),1,((1+$P$7/100)^(IF(OR($P$11="",ISNUMBER($P$11)=FALSE),AN279,IF(YEAR(NOW())+$P$11+10&lt;AN279,YEAR(NOW())+$P$11+10,AN279))-YEAR(NOW()))))*IF(OR($P$9="",ISNUMBER($P$9)=FALSE),1,((1+$P$9/100)^(IF(OR($P$11="",ISNUMBER($P$11)=FALSE),AN279,IF(YEAR(NOW())+$P$11+10&lt;AN279,YEAR(NOW())+$P$11+10,AN279))-YEAR(NOW()))))))</f>
        <v>0</v>
      </c>
      <c r="AS279" s="251">
        <f ca="1">IF(N279="$0 (pad)",0,IF(N279=0,0,N279*AV279/100/IF(OR($P$7="",ISNUMBER($P$7)=FALSE),1,((1+$P$7/100)^(IF(OR($P$11="",ISNUMBER($P$11)=FALSE),AN279,IF(YEAR(NOW())+$P$11+10&lt;AN279,YEAR(NOW())+$P$11+10,AN279))-YEAR(NOW()))))*IF(OR($P$9="",ISNUMBER($P$9)=FALSE),1,((1+$P$9/100)^(IF(OR($P$11="",ISNUMBER($P$11)=FALSE),AN279,IF(YEAR(NOW())+$P$11+10&lt;AN279,YEAR(NOW())+$P$11+10,AN279))-YEAR(NOW()))))))</f>
        <v>30800</v>
      </c>
      <c r="AT279" s="251">
        <f ca="1">IF(Q279=0,0,Q279*AV279/100/IF(OR($P$7="",ISNUMBER($P$7)=FALSE),1,((1+$P$7/100)^(IF(OR($P$11="",ISNUMBER($P$11)=FALSE),AL279,IF(YEAR(NOW())+$P$11&lt;AL279,YEAR(NOW())+$P$11,AL279))-YEAR(NOW()))))*IF(OR($P$9="",ISNUMBER($P$9)=FALSE),1,((1+$P$9/100)^(IF(OR($P$11="",ISNUMBER($P$11)=FALSE),AL279,IF(YEAR(NOW())+$P$11&lt;AL279,YEAR(NOW())+$P$11,AL279))-YEAR(NOW())))))</f>
        <v>30665</v>
      </c>
      <c r="AU279" s="251">
        <f ca="1">IF(R279=0,0,R279*AV279/100/IF(OR($P$7="",ISNUMBER($P$7)=FALSE),1,((1+$P$7/100)^(IF(OR($P$11="",ISNUMBER($P$11)=FALSE),IF(AN279="",YEAR(NOW())+5,AN279),IF(YEAR(NOW())+$P$11+10&lt;IF(AN279="",YEAR(NOW())+5,AN279),YEAR(NOW())+$P$11+10,IF(AN279="",YEAR(NOW())+5,AN279)))-YEAR(NOW()))))*IF(OR($P$9="",ISNUMBER($P$9)=FALSE),1,((1+$P$9/100)^(IF(OR($P$11="",ISNUMBER($P$11)=FALSE),IF(AN279="",YEAR(NOW())+5,AN279),IF(YEAR(NOW())+$P$11+10&lt;IF(AN279="",YEAR(NOW())+5,AN279),YEAR(NOW())+$P$11+10,IF(AN279="",YEAR(NOW())+5,AN279)))-YEAR(NOW())))))</f>
        <v>23875</v>
      </c>
      <c r="AV279" s="78">
        <v>100</v>
      </c>
    </row>
    <row r="280" spans="1:48" x14ac:dyDescent="0.15">
      <c r="A280" s="112">
        <v>261</v>
      </c>
      <c r="B280" s="112" t="s">
        <v>1660</v>
      </c>
      <c r="C280" s="113" t="s">
        <v>1361</v>
      </c>
      <c r="D280" s="112" t="s">
        <v>419</v>
      </c>
      <c r="E280" s="119">
        <v>1065</v>
      </c>
      <c r="F280" s="112" t="s">
        <v>1387</v>
      </c>
      <c r="G280" s="112" t="s">
        <v>1391</v>
      </c>
      <c r="H280" s="112" t="s">
        <v>1391</v>
      </c>
      <c r="I280" s="116">
        <v>0.5</v>
      </c>
      <c r="J280" s="288">
        <v>0</v>
      </c>
      <c r="K280" s="288">
        <v>0</v>
      </c>
      <c r="L280" s="288"/>
      <c r="M280" s="288">
        <v>0</v>
      </c>
      <c r="N280" s="288">
        <v>37500</v>
      </c>
      <c r="O280" s="288">
        <v>37500</v>
      </c>
      <c r="P280" s="288">
        <f t="shared" ca="1" si="12"/>
        <v>18750</v>
      </c>
      <c r="Q280" s="289">
        <v>0</v>
      </c>
      <c r="R280" s="289">
        <v>23875</v>
      </c>
      <c r="S280" s="289">
        <v>23875</v>
      </c>
      <c r="T280" s="290">
        <f t="shared" ca="1" si="13"/>
        <v>11937.5</v>
      </c>
      <c r="U280" s="109"/>
      <c r="V280" s="109" t="s">
        <v>1366</v>
      </c>
      <c r="W280" s="109" t="s">
        <v>1369</v>
      </c>
      <c r="X280" s="108" t="s">
        <v>1367</v>
      </c>
      <c r="Y280" s="108" t="s">
        <v>1106</v>
      </c>
      <c r="Z280" s="287"/>
      <c r="AA280" s="107" t="str">
        <f t="shared" ca="1" si="14"/>
        <v>Complete</v>
      </c>
      <c r="AB280" s="108"/>
      <c r="AC280" s="108" t="s">
        <v>1669</v>
      </c>
      <c r="AD280" s="108">
        <v>1950</v>
      </c>
      <c r="AE280" s="110">
        <v>1001.6</v>
      </c>
      <c r="AF280" s="110">
        <v>1001.57</v>
      </c>
      <c r="AG280" s="108" t="s">
        <v>1666</v>
      </c>
      <c r="AH280" s="110"/>
      <c r="AI280" s="109" t="s">
        <v>998</v>
      </c>
      <c r="AJ280" s="109"/>
      <c r="AK280" s="78" t="s">
        <v>990</v>
      </c>
      <c r="AN280" s="78">
        <v>2027</v>
      </c>
      <c r="AO280" s="251">
        <f ca="1">IF(J280=0,0,J280*AV280/100/IF(OR($P$7="",ISNUMBER($P$7)=FALSE),1,((1+$P$7/100)^(IF(OR($P$11="",ISNUMBER($P$11)=FALSE),AL280,IF(YEAR(NOW())+$P$11&lt;AL280,YEAR(NOW())+$P$11,AL280))-YEAR(NOW()))))*IF(OR($P$9="",ISNUMBER($P$9)=FALSE),1,((1+$P$9/100)^(IF(OR($P$11="",ISNUMBER($P$11)=FALSE),AL280,IF(YEAR(NOW())+$P$11&lt;AL280,YEAR(NOW())+$P$11,AL280))-YEAR(NOW())))))</f>
        <v>0</v>
      </c>
      <c r="AP280" s="251">
        <f ca="1">IF(K280=0,0,K280*AV280/100/IF(OR($P$7="",ISNUMBER($P$7)=FALSE),1,((1+$P$7/100)^(IF(OR($P$11="",ISNUMBER($P$11)=FALSE),AM280,IF(YEAR(NOW())+$P$11+1&lt;AM280,YEAR(NOW())+$P$11+1,AM280))-YEAR(NOW()))))*IF(OR($P$9="",ISNUMBER($P$9)=FALSE),1,((1+$P$9/100)^(IF(OR($P$11="",ISNUMBER($P$11)=FALSE),AM280,IF(YEAR(NOW())+$P$11+1&lt;AM280,YEAR(NOW())+$P$11+1,AM280))-YEAR(NOW())))))</f>
        <v>0</v>
      </c>
      <c r="AQ280" s="251"/>
      <c r="AR280" s="251">
        <f ca="1">IF(M280="$0 (pad)",0,IF(M280=0,0,M280*AV280/100/IF(OR($P$7="",ISNUMBER($P$7)=FALSE),1,((1+$P$7/100)^(IF(OR($P$11="",ISNUMBER($P$11)=FALSE),AN280,IF(YEAR(NOW())+$P$11+10&lt;AN280,YEAR(NOW())+$P$11+10,AN280))-YEAR(NOW()))))*IF(OR($P$9="",ISNUMBER($P$9)=FALSE),1,((1+$P$9/100)^(IF(OR($P$11="",ISNUMBER($P$11)=FALSE),AN280,IF(YEAR(NOW())+$P$11+10&lt;AN280,YEAR(NOW())+$P$11+10,AN280))-YEAR(NOW()))))))</f>
        <v>0</v>
      </c>
      <c r="AS280" s="251">
        <f ca="1">IF(N280="$0 (pad)",0,IF(N280=0,0,N280*AV280/100/IF(OR($P$7="",ISNUMBER($P$7)=FALSE),1,((1+$P$7/100)^(IF(OR($P$11="",ISNUMBER($P$11)=FALSE),AN280,IF(YEAR(NOW())+$P$11+10&lt;AN280,YEAR(NOW())+$P$11+10,AN280))-YEAR(NOW()))))*IF(OR($P$9="",ISNUMBER($P$9)=FALSE),1,((1+$P$9/100)^(IF(OR($P$11="",ISNUMBER($P$11)=FALSE),AN280,IF(YEAR(NOW())+$P$11+10&lt;AN280,YEAR(NOW())+$P$11+10,AN280))-YEAR(NOW()))))))</f>
        <v>18750</v>
      </c>
      <c r="AT280" s="251">
        <f ca="1">IF(Q280=0,0,Q280*AV280/100/IF(OR($P$7="",ISNUMBER($P$7)=FALSE),1,((1+$P$7/100)^(IF(OR($P$11="",ISNUMBER($P$11)=FALSE),AL280,IF(YEAR(NOW())+$P$11&lt;AL280,YEAR(NOW())+$P$11,AL280))-YEAR(NOW()))))*IF(OR($P$9="",ISNUMBER($P$9)=FALSE),1,((1+$P$9/100)^(IF(OR($P$11="",ISNUMBER($P$11)=FALSE),AL280,IF(YEAR(NOW())+$P$11&lt;AL280,YEAR(NOW())+$P$11,AL280))-YEAR(NOW())))))</f>
        <v>0</v>
      </c>
      <c r="AU280" s="251">
        <f ca="1">IF(R280=0,0,R280*AV280/100/IF(OR($P$7="",ISNUMBER($P$7)=FALSE),1,((1+$P$7/100)^(IF(OR($P$11="",ISNUMBER($P$11)=FALSE),IF(AN280="",YEAR(NOW())+5,AN280),IF(YEAR(NOW())+$P$11+10&lt;IF(AN280="",YEAR(NOW())+5,AN280),YEAR(NOW())+$P$11+10,IF(AN280="",YEAR(NOW())+5,AN280)))-YEAR(NOW()))))*IF(OR($P$9="",ISNUMBER($P$9)=FALSE),1,((1+$P$9/100)^(IF(OR($P$11="",ISNUMBER($P$11)=FALSE),IF(AN280="",YEAR(NOW())+5,AN280),IF(YEAR(NOW())+$P$11+10&lt;IF(AN280="",YEAR(NOW())+5,AN280),YEAR(NOW())+$P$11+10,IF(AN280="",YEAR(NOW())+5,AN280)))-YEAR(NOW())))))</f>
        <v>11937.5</v>
      </c>
      <c r="AV280" s="78">
        <v>50</v>
      </c>
    </row>
    <row r="281" spans="1:48" x14ac:dyDescent="0.15">
      <c r="A281" s="112">
        <v>262</v>
      </c>
      <c r="B281" s="112" t="s">
        <v>1660</v>
      </c>
      <c r="C281" s="113" t="s">
        <v>1361</v>
      </c>
      <c r="D281" s="112" t="s">
        <v>420</v>
      </c>
      <c r="E281" s="119">
        <v>210759</v>
      </c>
      <c r="F281" s="112" t="s">
        <v>966</v>
      </c>
      <c r="G281" s="112" t="s">
        <v>1391</v>
      </c>
      <c r="H281" s="112" t="s">
        <v>1391</v>
      </c>
      <c r="I281" s="116">
        <v>1</v>
      </c>
      <c r="J281" s="288">
        <v>0</v>
      </c>
      <c r="K281" s="288">
        <v>0</v>
      </c>
      <c r="L281" s="288"/>
      <c r="M281" s="288">
        <v>0</v>
      </c>
      <c r="N281" s="288">
        <v>30800</v>
      </c>
      <c r="O281" s="288">
        <v>30800</v>
      </c>
      <c r="P281" s="288">
        <f t="shared" ca="1" si="12"/>
        <v>30800</v>
      </c>
      <c r="Q281" s="289">
        <v>0</v>
      </c>
      <c r="R281" s="289">
        <v>23875</v>
      </c>
      <c r="S281" s="289">
        <v>23875</v>
      </c>
      <c r="T281" s="290">
        <f t="shared" ca="1" si="13"/>
        <v>23875</v>
      </c>
      <c r="U281" s="109"/>
      <c r="V281" s="109" t="s">
        <v>1366</v>
      </c>
      <c r="W281" s="109" t="s">
        <v>1370</v>
      </c>
      <c r="X281" s="108" t="s">
        <v>1367</v>
      </c>
      <c r="Y281" s="108" t="s">
        <v>1107</v>
      </c>
      <c r="Z281" s="287"/>
      <c r="AA281" s="107" t="str">
        <f t="shared" ca="1" si="14"/>
        <v>Complete</v>
      </c>
      <c r="AB281" s="108"/>
      <c r="AC281" s="108" t="s">
        <v>1669</v>
      </c>
      <c r="AD281" s="108">
        <v>1998</v>
      </c>
      <c r="AE281" s="110">
        <v>1096</v>
      </c>
      <c r="AF281" s="110">
        <v>1096</v>
      </c>
      <c r="AG281" s="108" t="s">
        <v>1665</v>
      </c>
      <c r="AH281" s="110"/>
      <c r="AI281" s="109" t="s">
        <v>991</v>
      </c>
      <c r="AJ281" s="109"/>
      <c r="AK281" s="78" t="s">
        <v>990</v>
      </c>
      <c r="AN281" s="78">
        <v>2027</v>
      </c>
      <c r="AO281" s="251">
        <f ca="1">IF(J281=0,0,J281*AV281/100/IF(OR($P$7="",ISNUMBER($P$7)=FALSE),1,((1+$P$7/100)^(IF(OR($P$11="",ISNUMBER($P$11)=FALSE),AL281,IF(YEAR(NOW())+$P$11&lt;AL281,YEAR(NOW())+$P$11,AL281))-YEAR(NOW()))))*IF(OR($P$9="",ISNUMBER($P$9)=FALSE),1,((1+$P$9/100)^(IF(OR($P$11="",ISNUMBER($P$11)=FALSE),AL281,IF(YEAR(NOW())+$P$11&lt;AL281,YEAR(NOW())+$P$11,AL281))-YEAR(NOW())))))</f>
        <v>0</v>
      </c>
      <c r="AP281" s="251">
        <f ca="1">IF(K281=0,0,K281*AV281/100/IF(OR($P$7="",ISNUMBER($P$7)=FALSE),1,((1+$P$7/100)^(IF(OR($P$11="",ISNUMBER($P$11)=FALSE),AM281,IF(YEAR(NOW())+$P$11+1&lt;AM281,YEAR(NOW())+$P$11+1,AM281))-YEAR(NOW()))))*IF(OR($P$9="",ISNUMBER($P$9)=FALSE),1,((1+$P$9/100)^(IF(OR($P$11="",ISNUMBER($P$11)=FALSE),AM281,IF(YEAR(NOW())+$P$11+1&lt;AM281,YEAR(NOW())+$P$11+1,AM281))-YEAR(NOW())))))</f>
        <v>0</v>
      </c>
      <c r="AQ281" s="251"/>
      <c r="AR281" s="251">
        <f ca="1">IF(M281="$0 (pad)",0,IF(M281=0,0,M281*AV281/100/IF(OR($P$7="",ISNUMBER($P$7)=FALSE),1,((1+$P$7/100)^(IF(OR($P$11="",ISNUMBER($P$11)=FALSE),AN281,IF(YEAR(NOW())+$P$11+10&lt;AN281,YEAR(NOW())+$P$11+10,AN281))-YEAR(NOW()))))*IF(OR($P$9="",ISNUMBER($P$9)=FALSE),1,((1+$P$9/100)^(IF(OR($P$11="",ISNUMBER($P$11)=FALSE),AN281,IF(YEAR(NOW())+$P$11+10&lt;AN281,YEAR(NOW())+$P$11+10,AN281))-YEAR(NOW()))))))</f>
        <v>0</v>
      </c>
      <c r="AS281" s="251">
        <f ca="1">IF(N281="$0 (pad)",0,IF(N281=0,0,N281*AV281/100/IF(OR($P$7="",ISNUMBER($P$7)=FALSE),1,((1+$P$7/100)^(IF(OR($P$11="",ISNUMBER($P$11)=FALSE),AN281,IF(YEAR(NOW())+$P$11+10&lt;AN281,YEAR(NOW())+$P$11+10,AN281))-YEAR(NOW()))))*IF(OR($P$9="",ISNUMBER($P$9)=FALSE),1,((1+$P$9/100)^(IF(OR($P$11="",ISNUMBER($P$11)=FALSE),AN281,IF(YEAR(NOW())+$P$11+10&lt;AN281,YEAR(NOW())+$P$11+10,AN281))-YEAR(NOW()))))))</f>
        <v>30800</v>
      </c>
      <c r="AT281" s="251">
        <f ca="1">IF(Q281=0,0,Q281*AV281/100/IF(OR($P$7="",ISNUMBER($P$7)=FALSE),1,((1+$P$7/100)^(IF(OR($P$11="",ISNUMBER($P$11)=FALSE),AL281,IF(YEAR(NOW())+$P$11&lt;AL281,YEAR(NOW())+$P$11,AL281))-YEAR(NOW()))))*IF(OR($P$9="",ISNUMBER($P$9)=FALSE),1,((1+$P$9/100)^(IF(OR($P$11="",ISNUMBER($P$11)=FALSE),AL281,IF(YEAR(NOW())+$P$11&lt;AL281,YEAR(NOW())+$P$11,AL281))-YEAR(NOW())))))</f>
        <v>0</v>
      </c>
      <c r="AU281" s="251">
        <f ca="1">IF(R281=0,0,R281*AV281/100/IF(OR($P$7="",ISNUMBER($P$7)=FALSE),1,((1+$P$7/100)^(IF(OR($P$11="",ISNUMBER($P$11)=FALSE),IF(AN281="",YEAR(NOW())+5,AN281),IF(YEAR(NOW())+$P$11+10&lt;IF(AN281="",YEAR(NOW())+5,AN281),YEAR(NOW())+$P$11+10,IF(AN281="",YEAR(NOW())+5,AN281)))-YEAR(NOW()))))*IF(OR($P$9="",ISNUMBER($P$9)=FALSE),1,((1+$P$9/100)^(IF(OR($P$11="",ISNUMBER($P$11)=FALSE),IF(AN281="",YEAR(NOW())+5,AN281),IF(YEAR(NOW())+$P$11+10&lt;IF(AN281="",YEAR(NOW())+5,AN281),YEAR(NOW())+$P$11+10,IF(AN281="",YEAR(NOW())+5,AN281)))-YEAR(NOW())))))</f>
        <v>23875</v>
      </c>
      <c r="AV281" s="78">
        <v>100</v>
      </c>
    </row>
    <row r="282" spans="1:48" x14ac:dyDescent="0.15">
      <c r="A282" s="112">
        <v>263</v>
      </c>
      <c r="B282" s="112" t="s">
        <v>1660</v>
      </c>
      <c r="C282" s="113" t="s">
        <v>1361</v>
      </c>
      <c r="D282" s="112" t="s">
        <v>421</v>
      </c>
      <c r="E282" s="119">
        <v>216986</v>
      </c>
      <c r="F282" s="112" t="s">
        <v>966</v>
      </c>
      <c r="G282" s="112" t="s">
        <v>1661</v>
      </c>
      <c r="H282" s="112" t="s">
        <v>1661</v>
      </c>
      <c r="I282" s="116">
        <v>1</v>
      </c>
      <c r="J282" s="288">
        <v>22100</v>
      </c>
      <c r="K282" s="288">
        <v>14500</v>
      </c>
      <c r="L282" s="288"/>
      <c r="M282" s="288">
        <v>0</v>
      </c>
      <c r="N282" s="288">
        <v>30800</v>
      </c>
      <c r="O282" s="288">
        <v>67400</v>
      </c>
      <c r="P282" s="288">
        <f t="shared" ca="1" si="12"/>
        <v>67400</v>
      </c>
      <c r="Q282" s="289">
        <v>38331.25</v>
      </c>
      <c r="R282" s="289">
        <v>23875</v>
      </c>
      <c r="S282" s="289">
        <v>62206.25</v>
      </c>
      <c r="T282" s="290">
        <f t="shared" ca="1" si="13"/>
        <v>62206.25</v>
      </c>
      <c r="U282" s="109"/>
      <c r="V282" s="109" t="s">
        <v>1366</v>
      </c>
      <c r="W282" s="109" t="s">
        <v>1370</v>
      </c>
      <c r="X282" s="108" t="s">
        <v>1367</v>
      </c>
      <c r="Y282" s="108" t="s">
        <v>1108</v>
      </c>
      <c r="Z282" s="287">
        <v>40209</v>
      </c>
      <c r="AA282" s="107">
        <f t="shared" ca="1" si="14"/>
        <v>46752</v>
      </c>
      <c r="AB282" s="108" t="s">
        <v>1670</v>
      </c>
      <c r="AC282" s="108" t="s">
        <v>1669</v>
      </c>
      <c r="AD282" s="108">
        <v>1998</v>
      </c>
      <c r="AE282" s="110">
        <v>1008</v>
      </c>
      <c r="AF282" s="110">
        <v>990.77</v>
      </c>
      <c r="AG282" s="108" t="s">
        <v>1665</v>
      </c>
      <c r="AH282" s="110"/>
      <c r="AI282" s="109" t="s">
        <v>991</v>
      </c>
      <c r="AJ282" s="109"/>
      <c r="AK282" s="80">
        <v>46752</v>
      </c>
      <c r="AL282" s="78">
        <v>2027</v>
      </c>
      <c r="AM282" s="78">
        <v>2028</v>
      </c>
      <c r="AN282" s="78">
        <v>2037</v>
      </c>
      <c r="AO282" s="251">
        <f ca="1">IF(J282=0,0,J282*AV282/100/IF(OR($P$7="",ISNUMBER($P$7)=FALSE),1,((1+$P$7/100)^(IF(OR($P$11="",ISNUMBER($P$11)=FALSE),AL282,IF(YEAR(NOW())+$P$11&lt;AL282,YEAR(NOW())+$P$11,AL282))-YEAR(NOW()))))*IF(OR($P$9="",ISNUMBER($P$9)=FALSE),1,((1+$P$9/100)^(IF(OR($P$11="",ISNUMBER($P$11)=FALSE),AL282,IF(YEAR(NOW())+$P$11&lt;AL282,YEAR(NOW())+$P$11,AL282))-YEAR(NOW())))))</f>
        <v>22100</v>
      </c>
      <c r="AP282" s="251">
        <f ca="1">IF(K282=0,0,K282*AV282/100/IF(OR($P$7="",ISNUMBER($P$7)=FALSE),1,((1+$P$7/100)^(IF(OR($P$11="",ISNUMBER($P$11)=FALSE),AM282,IF(YEAR(NOW())+$P$11+1&lt;AM282,YEAR(NOW())+$P$11+1,AM282))-YEAR(NOW()))))*IF(OR($P$9="",ISNUMBER($P$9)=FALSE),1,((1+$P$9/100)^(IF(OR($P$11="",ISNUMBER($P$11)=FALSE),AM282,IF(YEAR(NOW())+$P$11+1&lt;AM282,YEAR(NOW())+$P$11+1,AM282))-YEAR(NOW())))))</f>
        <v>14500</v>
      </c>
      <c r="AQ282" s="251"/>
      <c r="AR282" s="251">
        <f ca="1">IF(M282="$0 (pad)",0,IF(M282=0,0,M282*AV282/100/IF(OR($P$7="",ISNUMBER($P$7)=FALSE),1,((1+$P$7/100)^(IF(OR($P$11="",ISNUMBER($P$11)=FALSE),AN282,IF(YEAR(NOW())+$P$11+10&lt;AN282,YEAR(NOW())+$P$11+10,AN282))-YEAR(NOW()))))*IF(OR($P$9="",ISNUMBER($P$9)=FALSE),1,((1+$P$9/100)^(IF(OR($P$11="",ISNUMBER($P$11)=FALSE),AN282,IF(YEAR(NOW())+$P$11+10&lt;AN282,YEAR(NOW())+$P$11+10,AN282))-YEAR(NOW()))))))</f>
        <v>0</v>
      </c>
      <c r="AS282" s="251">
        <f ca="1">IF(N282="$0 (pad)",0,IF(N282=0,0,N282*AV282/100/IF(OR($P$7="",ISNUMBER($P$7)=FALSE),1,((1+$P$7/100)^(IF(OR($P$11="",ISNUMBER($P$11)=FALSE),AN282,IF(YEAR(NOW())+$P$11+10&lt;AN282,YEAR(NOW())+$P$11+10,AN282))-YEAR(NOW()))))*IF(OR($P$9="",ISNUMBER($P$9)=FALSE),1,((1+$P$9/100)^(IF(OR($P$11="",ISNUMBER($P$11)=FALSE),AN282,IF(YEAR(NOW())+$P$11+10&lt;AN282,YEAR(NOW())+$P$11+10,AN282))-YEAR(NOW()))))))</f>
        <v>30800</v>
      </c>
      <c r="AT282" s="251">
        <f ca="1">IF(Q282=0,0,Q282*AV282/100/IF(OR($P$7="",ISNUMBER($P$7)=FALSE),1,((1+$P$7/100)^(IF(OR($P$11="",ISNUMBER($P$11)=FALSE),AL282,IF(YEAR(NOW())+$P$11&lt;AL282,YEAR(NOW())+$P$11,AL282))-YEAR(NOW()))))*IF(OR($P$9="",ISNUMBER($P$9)=FALSE),1,((1+$P$9/100)^(IF(OR($P$11="",ISNUMBER($P$11)=FALSE),AL282,IF(YEAR(NOW())+$P$11&lt;AL282,YEAR(NOW())+$P$11,AL282))-YEAR(NOW())))))</f>
        <v>38331.25</v>
      </c>
      <c r="AU282" s="251">
        <f ca="1">IF(R282=0,0,R282*AV282/100/IF(OR($P$7="",ISNUMBER($P$7)=FALSE),1,((1+$P$7/100)^(IF(OR($P$11="",ISNUMBER($P$11)=FALSE),IF(AN282="",YEAR(NOW())+5,AN282),IF(YEAR(NOW())+$P$11+10&lt;IF(AN282="",YEAR(NOW())+5,AN282),YEAR(NOW())+$P$11+10,IF(AN282="",YEAR(NOW())+5,AN282)))-YEAR(NOW()))))*IF(OR($P$9="",ISNUMBER($P$9)=FALSE),1,((1+$P$9/100)^(IF(OR($P$11="",ISNUMBER($P$11)=FALSE),IF(AN282="",YEAR(NOW())+5,AN282),IF(YEAR(NOW())+$P$11+10&lt;IF(AN282="",YEAR(NOW())+5,AN282),YEAR(NOW())+$P$11+10,IF(AN282="",YEAR(NOW())+5,AN282)))-YEAR(NOW())))))</f>
        <v>23875</v>
      </c>
      <c r="AV282" s="78">
        <v>100</v>
      </c>
    </row>
    <row r="283" spans="1:48" x14ac:dyDescent="0.15">
      <c r="A283" s="112">
        <v>264</v>
      </c>
      <c r="B283" s="112" t="s">
        <v>1660</v>
      </c>
      <c r="C283" s="113" t="s">
        <v>1361</v>
      </c>
      <c r="D283" s="112" t="s">
        <v>422</v>
      </c>
      <c r="E283" s="119">
        <v>290026</v>
      </c>
      <c r="F283" s="112" t="s">
        <v>966</v>
      </c>
      <c r="G283" s="112" t="s">
        <v>1391</v>
      </c>
      <c r="H283" s="112" t="s">
        <v>1391</v>
      </c>
      <c r="I283" s="116">
        <v>1</v>
      </c>
      <c r="J283" s="288">
        <v>0</v>
      </c>
      <c r="K283" s="288">
        <v>0</v>
      </c>
      <c r="L283" s="288"/>
      <c r="M283" s="288">
        <v>0</v>
      </c>
      <c r="N283" s="288">
        <v>30800</v>
      </c>
      <c r="O283" s="288">
        <v>30800</v>
      </c>
      <c r="P283" s="288">
        <f t="shared" ca="1" si="12"/>
        <v>30800</v>
      </c>
      <c r="Q283" s="289">
        <v>0</v>
      </c>
      <c r="R283" s="289">
        <v>23875</v>
      </c>
      <c r="S283" s="289">
        <v>23875</v>
      </c>
      <c r="T283" s="290">
        <f t="shared" ca="1" si="13"/>
        <v>23875</v>
      </c>
      <c r="U283" s="109"/>
      <c r="V283" s="109" t="s">
        <v>1366</v>
      </c>
      <c r="W283" s="109" t="s">
        <v>1370</v>
      </c>
      <c r="X283" s="108" t="s">
        <v>1367</v>
      </c>
      <c r="Y283" s="108" t="s">
        <v>1109</v>
      </c>
      <c r="Z283" s="287"/>
      <c r="AA283" s="107" t="str">
        <f t="shared" ca="1" si="14"/>
        <v>Complete</v>
      </c>
      <c r="AB283" s="108"/>
      <c r="AC283" s="108" t="s">
        <v>1669</v>
      </c>
      <c r="AD283" s="108">
        <v>2003</v>
      </c>
      <c r="AE283" s="110">
        <v>1028</v>
      </c>
      <c r="AF283" s="110">
        <v>1028</v>
      </c>
      <c r="AG283" s="108" t="s">
        <v>1664</v>
      </c>
      <c r="AH283" s="110"/>
      <c r="AI283" s="109" t="s">
        <v>991</v>
      </c>
      <c r="AJ283" s="109"/>
      <c r="AK283" s="78" t="s">
        <v>990</v>
      </c>
      <c r="AN283" s="78">
        <v>2027</v>
      </c>
      <c r="AO283" s="251">
        <f ca="1">IF(J283=0,0,J283*AV283/100/IF(OR($P$7="",ISNUMBER($P$7)=FALSE),1,((1+$P$7/100)^(IF(OR($P$11="",ISNUMBER($P$11)=FALSE),AL283,IF(YEAR(NOW())+$P$11&lt;AL283,YEAR(NOW())+$P$11,AL283))-YEAR(NOW()))))*IF(OR($P$9="",ISNUMBER($P$9)=FALSE),1,((1+$P$9/100)^(IF(OR($P$11="",ISNUMBER($P$11)=FALSE),AL283,IF(YEAR(NOW())+$P$11&lt;AL283,YEAR(NOW())+$P$11,AL283))-YEAR(NOW())))))</f>
        <v>0</v>
      </c>
      <c r="AP283" s="251">
        <f ca="1">IF(K283=0,0,K283*AV283/100/IF(OR($P$7="",ISNUMBER($P$7)=FALSE),1,((1+$P$7/100)^(IF(OR($P$11="",ISNUMBER($P$11)=FALSE),AM283,IF(YEAR(NOW())+$P$11+1&lt;AM283,YEAR(NOW())+$P$11+1,AM283))-YEAR(NOW()))))*IF(OR($P$9="",ISNUMBER($P$9)=FALSE),1,((1+$P$9/100)^(IF(OR($P$11="",ISNUMBER($P$11)=FALSE),AM283,IF(YEAR(NOW())+$P$11+1&lt;AM283,YEAR(NOW())+$P$11+1,AM283))-YEAR(NOW())))))</f>
        <v>0</v>
      </c>
      <c r="AQ283" s="251"/>
      <c r="AR283" s="251">
        <f ca="1">IF(M283="$0 (pad)",0,IF(M283=0,0,M283*AV283/100/IF(OR($P$7="",ISNUMBER($P$7)=FALSE),1,((1+$P$7/100)^(IF(OR($P$11="",ISNUMBER($P$11)=FALSE),AN283,IF(YEAR(NOW())+$P$11+10&lt;AN283,YEAR(NOW())+$P$11+10,AN283))-YEAR(NOW()))))*IF(OR($P$9="",ISNUMBER($P$9)=FALSE),1,((1+$P$9/100)^(IF(OR($P$11="",ISNUMBER($P$11)=FALSE),AN283,IF(YEAR(NOW())+$P$11+10&lt;AN283,YEAR(NOW())+$P$11+10,AN283))-YEAR(NOW()))))))</f>
        <v>0</v>
      </c>
      <c r="AS283" s="251">
        <f ca="1">IF(N283="$0 (pad)",0,IF(N283=0,0,N283*AV283/100/IF(OR($P$7="",ISNUMBER($P$7)=FALSE),1,((1+$P$7/100)^(IF(OR($P$11="",ISNUMBER($P$11)=FALSE),AN283,IF(YEAR(NOW())+$P$11+10&lt;AN283,YEAR(NOW())+$P$11+10,AN283))-YEAR(NOW()))))*IF(OR($P$9="",ISNUMBER($P$9)=FALSE),1,((1+$P$9/100)^(IF(OR($P$11="",ISNUMBER($P$11)=FALSE),AN283,IF(YEAR(NOW())+$P$11+10&lt;AN283,YEAR(NOW())+$P$11+10,AN283))-YEAR(NOW()))))))</f>
        <v>30800</v>
      </c>
      <c r="AT283" s="251">
        <f ca="1">IF(Q283=0,0,Q283*AV283/100/IF(OR($P$7="",ISNUMBER($P$7)=FALSE),1,((1+$P$7/100)^(IF(OR($P$11="",ISNUMBER($P$11)=FALSE),AL283,IF(YEAR(NOW())+$P$11&lt;AL283,YEAR(NOW())+$P$11,AL283))-YEAR(NOW()))))*IF(OR($P$9="",ISNUMBER($P$9)=FALSE),1,((1+$P$9/100)^(IF(OR($P$11="",ISNUMBER($P$11)=FALSE),AL283,IF(YEAR(NOW())+$P$11&lt;AL283,YEAR(NOW())+$P$11,AL283))-YEAR(NOW())))))</f>
        <v>0</v>
      </c>
      <c r="AU283" s="251">
        <f ca="1">IF(R283=0,0,R283*AV283/100/IF(OR($P$7="",ISNUMBER($P$7)=FALSE),1,((1+$P$7/100)^(IF(OR($P$11="",ISNUMBER($P$11)=FALSE),IF(AN283="",YEAR(NOW())+5,AN283),IF(YEAR(NOW())+$P$11+10&lt;IF(AN283="",YEAR(NOW())+5,AN283),YEAR(NOW())+$P$11+10,IF(AN283="",YEAR(NOW())+5,AN283)))-YEAR(NOW()))))*IF(OR($P$9="",ISNUMBER($P$9)=FALSE),1,((1+$P$9/100)^(IF(OR($P$11="",ISNUMBER($P$11)=FALSE),IF(AN283="",YEAR(NOW())+5,AN283),IF(YEAR(NOW())+$P$11+10&lt;IF(AN283="",YEAR(NOW())+5,AN283),YEAR(NOW())+$P$11+10,IF(AN283="",YEAR(NOW())+5,AN283)))-YEAR(NOW())))))</f>
        <v>23875</v>
      </c>
      <c r="AV283" s="78">
        <v>100</v>
      </c>
    </row>
    <row r="284" spans="1:48" x14ac:dyDescent="0.15">
      <c r="A284" s="112">
        <v>265</v>
      </c>
      <c r="B284" s="112" t="s">
        <v>1660</v>
      </c>
      <c r="C284" s="113" t="s">
        <v>1361</v>
      </c>
      <c r="D284" s="112" t="s">
        <v>423</v>
      </c>
      <c r="E284" s="119">
        <v>416054</v>
      </c>
      <c r="F284" s="112" t="s">
        <v>966</v>
      </c>
      <c r="G284" s="112" t="s">
        <v>1661</v>
      </c>
      <c r="H284" s="112" t="s">
        <v>1661</v>
      </c>
      <c r="I284" s="116">
        <v>1</v>
      </c>
      <c r="J284" s="288">
        <v>85400</v>
      </c>
      <c r="K284" s="288">
        <v>5500</v>
      </c>
      <c r="L284" s="288"/>
      <c r="M284" s="288" t="s">
        <v>989</v>
      </c>
      <c r="N284" s="288" t="s">
        <v>989</v>
      </c>
      <c r="O284" s="288">
        <v>90900</v>
      </c>
      <c r="P284" s="288">
        <f t="shared" ca="1" si="12"/>
        <v>90900</v>
      </c>
      <c r="Q284" s="289">
        <v>43314</v>
      </c>
      <c r="R284" s="289">
        <v>2387.5</v>
      </c>
      <c r="S284" s="289">
        <v>45701.5</v>
      </c>
      <c r="T284" s="290">
        <f t="shared" ca="1" si="13"/>
        <v>45701.5</v>
      </c>
      <c r="U284" s="109"/>
      <c r="V284" s="109" t="s">
        <v>1366</v>
      </c>
      <c r="W284" s="109" t="s">
        <v>1369</v>
      </c>
      <c r="X284" s="108" t="s">
        <v>1367</v>
      </c>
      <c r="Y284" s="108" t="s">
        <v>1110</v>
      </c>
      <c r="Z284" s="287">
        <v>41333</v>
      </c>
      <c r="AA284" s="107">
        <f t="shared" ca="1" si="14"/>
        <v>45838</v>
      </c>
      <c r="AB284" s="108" t="s">
        <v>1670</v>
      </c>
      <c r="AC284" s="108" t="s">
        <v>1669</v>
      </c>
      <c r="AD284" s="108">
        <v>2010</v>
      </c>
      <c r="AE284" s="110">
        <v>1812</v>
      </c>
      <c r="AF284" s="110">
        <v>729.99</v>
      </c>
      <c r="AG284" s="108" t="s">
        <v>1666</v>
      </c>
      <c r="AH284" s="110"/>
      <c r="AI284" s="109" t="s">
        <v>991</v>
      </c>
      <c r="AJ284" s="109"/>
      <c r="AK284" s="80">
        <v>45838</v>
      </c>
      <c r="AL284" s="78">
        <v>2025</v>
      </c>
      <c r="AM284" s="78">
        <v>2026</v>
      </c>
      <c r="AN284" s="78">
        <v>2037</v>
      </c>
      <c r="AO284" s="251">
        <f ca="1">IF(J284=0,0,J284*AV284/100/IF(OR($P$7="",ISNUMBER($P$7)=FALSE),1,((1+$P$7/100)^(IF(OR($P$11="",ISNUMBER($P$11)=FALSE),AL284,IF(YEAR(NOW())+$P$11&lt;AL284,YEAR(NOW())+$P$11,AL284))-YEAR(NOW()))))*IF(OR($P$9="",ISNUMBER($P$9)=FALSE),1,((1+$P$9/100)^(IF(OR($P$11="",ISNUMBER($P$11)=FALSE),AL284,IF(YEAR(NOW())+$P$11&lt;AL284,YEAR(NOW())+$P$11,AL284))-YEAR(NOW())))))</f>
        <v>85400</v>
      </c>
      <c r="AP284" s="251">
        <f ca="1">IF(K284=0,0,K284*AV284/100/IF(OR($P$7="",ISNUMBER($P$7)=FALSE),1,((1+$P$7/100)^(IF(OR($P$11="",ISNUMBER($P$11)=FALSE),AM284,IF(YEAR(NOW())+$P$11+1&lt;AM284,YEAR(NOW())+$P$11+1,AM284))-YEAR(NOW()))))*IF(OR($P$9="",ISNUMBER($P$9)=FALSE),1,((1+$P$9/100)^(IF(OR($P$11="",ISNUMBER($P$11)=FALSE),AM284,IF(YEAR(NOW())+$P$11+1&lt;AM284,YEAR(NOW())+$P$11+1,AM284))-YEAR(NOW())))))</f>
        <v>5500</v>
      </c>
      <c r="AQ284" s="251"/>
      <c r="AR284" s="251">
        <f ca="1">IF(M284="$0 (pad)",0,IF(M284=0,0,M284*AV284/100/IF(OR($P$7="",ISNUMBER($P$7)=FALSE),1,((1+$P$7/100)^(IF(OR($P$11="",ISNUMBER($P$11)=FALSE),AN284,IF(YEAR(NOW())+$P$11+10&lt;AN284,YEAR(NOW())+$P$11+10,AN284))-YEAR(NOW()))))*IF(OR($P$9="",ISNUMBER($P$9)=FALSE),1,((1+$P$9/100)^(IF(OR($P$11="",ISNUMBER($P$11)=FALSE),AN284,IF(YEAR(NOW())+$P$11+10&lt;AN284,YEAR(NOW())+$P$11+10,AN284))-YEAR(NOW()))))))</f>
        <v>0</v>
      </c>
      <c r="AS284" s="251">
        <f ca="1">IF(N284="$0 (pad)",0,IF(N284=0,0,N284*AV284/100/IF(OR($P$7="",ISNUMBER($P$7)=FALSE),1,((1+$P$7/100)^(IF(OR($P$11="",ISNUMBER($P$11)=FALSE),AN284,IF(YEAR(NOW())+$P$11+10&lt;AN284,YEAR(NOW())+$P$11+10,AN284))-YEAR(NOW()))))*IF(OR($P$9="",ISNUMBER($P$9)=FALSE),1,((1+$P$9/100)^(IF(OR($P$11="",ISNUMBER($P$11)=FALSE),AN284,IF(YEAR(NOW())+$P$11+10&lt;AN284,YEAR(NOW())+$P$11+10,AN284))-YEAR(NOW()))))))</f>
        <v>0</v>
      </c>
      <c r="AT284" s="251">
        <f ca="1">IF(Q284=0,0,Q284*AV284/100/IF(OR($P$7="",ISNUMBER($P$7)=FALSE),1,((1+$P$7/100)^(IF(OR($P$11="",ISNUMBER($P$11)=FALSE),AL284,IF(YEAR(NOW())+$P$11&lt;AL284,YEAR(NOW())+$P$11,AL284))-YEAR(NOW()))))*IF(OR($P$9="",ISNUMBER($P$9)=FALSE),1,((1+$P$9/100)^(IF(OR($P$11="",ISNUMBER($P$11)=FALSE),AL284,IF(YEAR(NOW())+$P$11&lt;AL284,YEAR(NOW())+$P$11,AL284))-YEAR(NOW())))))</f>
        <v>43314</v>
      </c>
      <c r="AU284" s="251">
        <f ca="1">IF(R284=0,0,R284*AV284/100/IF(OR($P$7="",ISNUMBER($P$7)=FALSE),1,((1+$P$7/100)^(IF(OR($P$11="",ISNUMBER($P$11)=FALSE),IF(AN284="",YEAR(NOW())+5,AN284),IF(YEAR(NOW())+$P$11+10&lt;IF(AN284="",YEAR(NOW())+5,AN284),YEAR(NOW())+$P$11+10,IF(AN284="",YEAR(NOW())+5,AN284)))-YEAR(NOW()))))*IF(OR($P$9="",ISNUMBER($P$9)=FALSE),1,((1+$P$9/100)^(IF(OR($P$11="",ISNUMBER($P$11)=FALSE),IF(AN284="",YEAR(NOW())+5,AN284),IF(YEAR(NOW())+$P$11+10&lt;IF(AN284="",YEAR(NOW())+5,AN284),YEAR(NOW())+$P$11+10,IF(AN284="",YEAR(NOW())+5,AN284)))-YEAR(NOW())))))</f>
        <v>2387.5</v>
      </c>
      <c r="AV284" s="78">
        <v>100</v>
      </c>
    </row>
    <row r="285" spans="1:48" x14ac:dyDescent="0.15">
      <c r="A285" s="112">
        <v>266</v>
      </c>
      <c r="B285" s="112" t="s">
        <v>1660</v>
      </c>
      <c r="C285" s="113" t="s">
        <v>1361</v>
      </c>
      <c r="D285" s="112" t="s">
        <v>424</v>
      </c>
      <c r="E285" s="119">
        <v>445402</v>
      </c>
      <c r="F285" s="112" t="s">
        <v>966</v>
      </c>
      <c r="G285" s="112" t="s">
        <v>1662</v>
      </c>
      <c r="H285" s="112" t="s">
        <v>1662</v>
      </c>
      <c r="I285" s="116">
        <v>1</v>
      </c>
      <c r="J285" s="288">
        <v>37900</v>
      </c>
      <c r="K285" s="288">
        <v>5500</v>
      </c>
      <c r="L285" s="288"/>
      <c r="M285" s="288" t="s">
        <v>989</v>
      </c>
      <c r="N285" s="288" t="s">
        <v>989</v>
      </c>
      <c r="O285" s="288">
        <v>43400</v>
      </c>
      <c r="P285" s="288">
        <f t="shared" ca="1" si="12"/>
        <v>43400</v>
      </c>
      <c r="Q285" s="289">
        <v>43314</v>
      </c>
      <c r="R285" s="289">
        <v>23875</v>
      </c>
      <c r="S285" s="289">
        <v>67189</v>
      </c>
      <c r="T285" s="290">
        <f t="shared" ca="1" si="13"/>
        <v>67189</v>
      </c>
      <c r="U285" s="109"/>
      <c r="V285" s="109" t="s">
        <v>1366</v>
      </c>
      <c r="W285" s="109" t="s">
        <v>1369</v>
      </c>
      <c r="X285" s="108" t="s">
        <v>1367</v>
      </c>
      <c r="Y285" s="108" t="s">
        <v>1111</v>
      </c>
      <c r="Z285" s="287">
        <v>49180</v>
      </c>
      <c r="AA285" s="107">
        <f t="shared" ca="1" si="14"/>
        <v>53563</v>
      </c>
      <c r="AB285" s="108" t="s">
        <v>1670</v>
      </c>
      <c r="AC285" s="108" t="s">
        <v>1669</v>
      </c>
      <c r="AD285" s="108">
        <v>2013</v>
      </c>
      <c r="AE285" s="110">
        <v>1651</v>
      </c>
      <c r="AF285" s="110">
        <v>738.93</v>
      </c>
      <c r="AG285" s="108" t="s">
        <v>1666</v>
      </c>
      <c r="AH285" s="110">
        <v>4.5</v>
      </c>
      <c r="AI285" s="109" t="s">
        <v>991</v>
      </c>
      <c r="AJ285" s="109"/>
      <c r="AK285" s="80">
        <v>53563</v>
      </c>
      <c r="AL285" s="78">
        <v>2046</v>
      </c>
      <c r="AM285" s="78">
        <v>2047</v>
      </c>
      <c r="AN285" s="78">
        <v>2066</v>
      </c>
      <c r="AO285" s="251">
        <f ca="1">IF(J285=0,0,J285*AV285/100/IF(OR($P$7="",ISNUMBER($P$7)=FALSE),1,((1+$P$7/100)^(IF(OR($P$11="",ISNUMBER($P$11)=FALSE),AL285,IF(YEAR(NOW())+$P$11&lt;AL285,YEAR(NOW())+$P$11,AL285))-YEAR(NOW()))))*IF(OR($P$9="",ISNUMBER($P$9)=FALSE),1,((1+$P$9/100)^(IF(OR($P$11="",ISNUMBER($P$11)=FALSE),AL285,IF(YEAR(NOW())+$P$11&lt;AL285,YEAR(NOW())+$P$11,AL285))-YEAR(NOW())))))</f>
        <v>37900</v>
      </c>
      <c r="AP285" s="251">
        <f ca="1">IF(K285=0,0,K285*AV285/100/IF(OR($P$7="",ISNUMBER($P$7)=FALSE),1,((1+$P$7/100)^(IF(OR($P$11="",ISNUMBER($P$11)=FALSE),AM285,IF(YEAR(NOW())+$P$11+1&lt;AM285,YEAR(NOW())+$P$11+1,AM285))-YEAR(NOW()))))*IF(OR($P$9="",ISNUMBER($P$9)=FALSE),1,((1+$P$9/100)^(IF(OR($P$11="",ISNUMBER($P$11)=FALSE),AM285,IF(YEAR(NOW())+$P$11+1&lt;AM285,YEAR(NOW())+$P$11+1,AM285))-YEAR(NOW())))))</f>
        <v>5500</v>
      </c>
      <c r="AQ285" s="251"/>
      <c r="AR285" s="251">
        <f ca="1">IF(M285="$0 (pad)",0,IF(M285=0,0,M285*AV285/100/IF(OR($P$7="",ISNUMBER($P$7)=FALSE),1,((1+$P$7/100)^(IF(OR($P$11="",ISNUMBER($P$11)=FALSE),AN285,IF(YEAR(NOW())+$P$11+10&lt;AN285,YEAR(NOW())+$P$11+10,AN285))-YEAR(NOW()))))*IF(OR($P$9="",ISNUMBER($P$9)=FALSE),1,((1+$P$9/100)^(IF(OR($P$11="",ISNUMBER($P$11)=FALSE),AN285,IF(YEAR(NOW())+$P$11+10&lt;AN285,YEAR(NOW())+$P$11+10,AN285))-YEAR(NOW()))))))</f>
        <v>0</v>
      </c>
      <c r="AS285" s="251">
        <f ca="1">IF(N285="$0 (pad)",0,IF(N285=0,0,N285*AV285/100/IF(OR($P$7="",ISNUMBER($P$7)=FALSE),1,((1+$P$7/100)^(IF(OR($P$11="",ISNUMBER($P$11)=FALSE),AN285,IF(YEAR(NOW())+$P$11+10&lt;AN285,YEAR(NOW())+$P$11+10,AN285))-YEAR(NOW()))))*IF(OR($P$9="",ISNUMBER($P$9)=FALSE),1,((1+$P$9/100)^(IF(OR($P$11="",ISNUMBER($P$11)=FALSE),AN285,IF(YEAR(NOW())+$P$11+10&lt;AN285,YEAR(NOW())+$P$11+10,AN285))-YEAR(NOW()))))))</f>
        <v>0</v>
      </c>
      <c r="AT285" s="251">
        <f ca="1">IF(Q285=0,0,Q285*AV285/100/IF(OR($P$7="",ISNUMBER($P$7)=FALSE),1,((1+$P$7/100)^(IF(OR($P$11="",ISNUMBER($P$11)=FALSE),AL285,IF(YEAR(NOW())+$P$11&lt;AL285,YEAR(NOW())+$P$11,AL285))-YEAR(NOW()))))*IF(OR($P$9="",ISNUMBER($P$9)=FALSE),1,((1+$P$9/100)^(IF(OR($P$11="",ISNUMBER($P$11)=FALSE),AL285,IF(YEAR(NOW())+$P$11&lt;AL285,YEAR(NOW())+$P$11,AL285))-YEAR(NOW())))))</f>
        <v>43314</v>
      </c>
      <c r="AU285" s="251">
        <f ca="1">IF(R285=0,0,R285*AV285/100/IF(OR($P$7="",ISNUMBER($P$7)=FALSE),1,((1+$P$7/100)^(IF(OR($P$11="",ISNUMBER($P$11)=FALSE),IF(AN285="",YEAR(NOW())+5,AN285),IF(YEAR(NOW())+$P$11+10&lt;IF(AN285="",YEAR(NOW())+5,AN285),YEAR(NOW())+$P$11+10,IF(AN285="",YEAR(NOW())+5,AN285)))-YEAR(NOW()))))*IF(OR($P$9="",ISNUMBER($P$9)=FALSE),1,((1+$P$9/100)^(IF(OR($P$11="",ISNUMBER($P$11)=FALSE),IF(AN285="",YEAR(NOW())+5,AN285),IF(YEAR(NOW())+$P$11+10&lt;IF(AN285="",YEAR(NOW())+5,AN285),YEAR(NOW())+$P$11+10,IF(AN285="",YEAR(NOW())+5,AN285)))-YEAR(NOW())))))</f>
        <v>23875</v>
      </c>
      <c r="AV285" s="78">
        <v>100</v>
      </c>
    </row>
    <row r="286" spans="1:48" x14ac:dyDescent="0.15">
      <c r="A286" s="112">
        <v>267</v>
      </c>
      <c r="B286" s="112" t="s">
        <v>1660</v>
      </c>
      <c r="C286" s="113" t="s">
        <v>1361</v>
      </c>
      <c r="D286" s="112" t="s">
        <v>425</v>
      </c>
      <c r="E286" s="119">
        <v>445410</v>
      </c>
      <c r="F286" s="112" t="s">
        <v>966</v>
      </c>
      <c r="G286" s="112" t="s">
        <v>1662</v>
      </c>
      <c r="H286" s="112" t="s">
        <v>1662</v>
      </c>
      <c r="I286" s="116">
        <v>1</v>
      </c>
      <c r="J286" s="288">
        <v>39300</v>
      </c>
      <c r="K286" s="288">
        <v>20500</v>
      </c>
      <c r="L286" s="288"/>
      <c r="M286" s="288">
        <v>0</v>
      </c>
      <c r="N286" s="288">
        <v>35800</v>
      </c>
      <c r="O286" s="288">
        <v>95600</v>
      </c>
      <c r="P286" s="288">
        <f t="shared" ca="1" si="12"/>
        <v>95600</v>
      </c>
      <c r="Q286" s="289">
        <v>43314</v>
      </c>
      <c r="R286" s="289">
        <v>2387.5</v>
      </c>
      <c r="S286" s="289">
        <v>45701.5</v>
      </c>
      <c r="T286" s="290">
        <f t="shared" ca="1" si="13"/>
        <v>45701.5</v>
      </c>
      <c r="U286" s="109"/>
      <c r="V286" s="109" t="s">
        <v>1366</v>
      </c>
      <c r="W286" s="109" t="s">
        <v>1369</v>
      </c>
      <c r="X286" s="108" t="s">
        <v>1367</v>
      </c>
      <c r="Y286" s="108" t="s">
        <v>1111</v>
      </c>
      <c r="Z286" s="287">
        <v>52928</v>
      </c>
      <c r="AA286" s="107">
        <f t="shared" ca="1" si="14"/>
        <v>57311</v>
      </c>
      <c r="AB286" s="108" t="s">
        <v>1670</v>
      </c>
      <c r="AC286" s="108" t="s">
        <v>1669</v>
      </c>
      <c r="AD286" s="108">
        <v>2013</v>
      </c>
      <c r="AE286" s="110">
        <v>1682</v>
      </c>
      <c r="AF286" s="110">
        <v>737.05</v>
      </c>
      <c r="AG286" s="108" t="s">
        <v>1666</v>
      </c>
      <c r="AH286" s="110">
        <v>3</v>
      </c>
      <c r="AI286" s="109" t="s">
        <v>991</v>
      </c>
      <c r="AJ286" s="109"/>
      <c r="AK286" s="80">
        <v>57311</v>
      </c>
      <c r="AL286" s="78">
        <v>2056</v>
      </c>
      <c r="AM286" s="78">
        <v>2057</v>
      </c>
      <c r="AN286" s="78">
        <v>2066</v>
      </c>
      <c r="AO286" s="251">
        <f ca="1">IF(J286=0,0,J286*AV286/100/IF(OR($P$7="",ISNUMBER($P$7)=FALSE),1,((1+$P$7/100)^(IF(OR($P$11="",ISNUMBER($P$11)=FALSE),AL286,IF(YEAR(NOW())+$P$11&lt;AL286,YEAR(NOW())+$P$11,AL286))-YEAR(NOW()))))*IF(OR($P$9="",ISNUMBER($P$9)=FALSE),1,((1+$P$9/100)^(IF(OR($P$11="",ISNUMBER($P$11)=FALSE),AL286,IF(YEAR(NOW())+$P$11&lt;AL286,YEAR(NOW())+$P$11,AL286))-YEAR(NOW())))))</f>
        <v>39300</v>
      </c>
      <c r="AP286" s="251">
        <f ca="1">IF(K286=0,0,K286*AV286/100/IF(OR($P$7="",ISNUMBER($P$7)=FALSE),1,((1+$P$7/100)^(IF(OR($P$11="",ISNUMBER($P$11)=FALSE),AM286,IF(YEAR(NOW())+$P$11+1&lt;AM286,YEAR(NOW())+$P$11+1,AM286))-YEAR(NOW()))))*IF(OR($P$9="",ISNUMBER($P$9)=FALSE),1,((1+$P$9/100)^(IF(OR($P$11="",ISNUMBER($P$11)=FALSE),AM286,IF(YEAR(NOW())+$P$11+1&lt;AM286,YEAR(NOW())+$P$11+1,AM286))-YEAR(NOW())))))</f>
        <v>20500</v>
      </c>
      <c r="AQ286" s="251"/>
      <c r="AR286" s="251">
        <f ca="1">IF(M286="$0 (pad)",0,IF(M286=0,0,M286*AV286/100/IF(OR($P$7="",ISNUMBER($P$7)=FALSE),1,((1+$P$7/100)^(IF(OR($P$11="",ISNUMBER($P$11)=FALSE),AN286,IF(YEAR(NOW())+$P$11+10&lt;AN286,YEAR(NOW())+$P$11+10,AN286))-YEAR(NOW()))))*IF(OR($P$9="",ISNUMBER($P$9)=FALSE),1,((1+$P$9/100)^(IF(OR($P$11="",ISNUMBER($P$11)=FALSE),AN286,IF(YEAR(NOW())+$P$11+10&lt;AN286,YEAR(NOW())+$P$11+10,AN286))-YEAR(NOW()))))))</f>
        <v>0</v>
      </c>
      <c r="AS286" s="251">
        <f ca="1">IF(N286="$0 (pad)",0,IF(N286=0,0,N286*AV286/100/IF(OR($P$7="",ISNUMBER($P$7)=FALSE),1,((1+$P$7/100)^(IF(OR($P$11="",ISNUMBER($P$11)=FALSE),AN286,IF(YEAR(NOW())+$P$11+10&lt;AN286,YEAR(NOW())+$P$11+10,AN286))-YEAR(NOW()))))*IF(OR($P$9="",ISNUMBER($P$9)=FALSE),1,((1+$P$9/100)^(IF(OR($P$11="",ISNUMBER($P$11)=FALSE),AN286,IF(YEAR(NOW())+$P$11+10&lt;AN286,YEAR(NOW())+$P$11+10,AN286))-YEAR(NOW()))))))</f>
        <v>35800</v>
      </c>
      <c r="AT286" s="251">
        <f ca="1">IF(Q286=0,0,Q286*AV286/100/IF(OR($P$7="",ISNUMBER($P$7)=FALSE),1,((1+$P$7/100)^(IF(OR($P$11="",ISNUMBER($P$11)=FALSE),AL286,IF(YEAR(NOW())+$P$11&lt;AL286,YEAR(NOW())+$P$11,AL286))-YEAR(NOW()))))*IF(OR($P$9="",ISNUMBER($P$9)=FALSE),1,((1+$P$9/100)^(IF(OR($P$11="",ISNUMBER($P$11)=FALSE),AL286,IF(YEAR(NOW())+$P$11&lt;AL286,YEAR(NOW())+$P$11,AL286))-YEAR(NOW())))))</f>
        <v>43314</v>
      </c>
      <c r="AU286" s="251">
        <f ca="1">IF(R286=0,0,R286*AV286/100/IF(OR($P$7="",ISNUMBER($P$7)=FALSE),1,((1+$P$7/100)^(IF(OR($P$11="",ISNUMBER($P$11)=FALSE),IF(AN286="",YEAR(NOW())+5,AN286),IF(YEAR(NOW())+$P$11+10&lt;IF(AN286="",YEAR(NOW())+5,AN286),YEAR(NOW())+$P$11+10,IF(AN286="",YEAR(NOW())+5,AN286)))-YEAR(NOW()))))*IF(OR($P$9="",ISNUMBER($P$9)=FALSE),1,((1+$P$9/100)^(IF(OR($P$11="",ISNUMBER($P$11)=FALSE),IF(AN286="",YEAR(NOW())+5,AN286),IF(YEAR(NOW())+$P$11+10&lt;IF(AN286="",YEAR(NOW())+5,AN286),YEAR(NOW())+$P$11+10,IF(AN286="",YEAR(NOW())+5,AN286)))-YEAR(NOW())))))</f>
        <v>2387.5</v>
      </c>
      <c r="AV286" s="78">
        <v>100</v>
      </c>
    </row>
    <row r="287" spans="1:48" x14ac:dyDescent="0.15">
      <c r="A287" s="112">
        <v>268</v>
      </c>
      <c r="B287" s="112" t="s">
        <v>1660</v>
      </c>
      <c r="C287" s="113" t="s">
        <v>1361</v>
      </c>
      <c r="D287" s="112" t="s">
        <v>426</v>
      </c>
      <c r="E287" s="119">
        <v>445408</v>
      </c>
      <c r="F287" s="112" t="s">
        <v>966</v>
      </c>
      <c r="G287" s="112" t="s">
        <v>1662</v>
      </c>
      <c r="H287" s="112" t="s">
        <v>1662</v>
      </c>
      <c r="I287" s="116">
        <v>1</v>
      </c>
      <c r="J287" s="288">
        <v>40900</v>
      </c>
      <c r="K287" s="288">
        <v>5500</v>
      </c>
      <c r="L287" s="288"/>
      <c r="M287" s="288" t="s">
        <v>989</v>
      </c>
      <c r="N287" s="288" t="s">
        <v>989</v>
      </c>
      <c r="O287" s="288">
        <v>46400</v>
      </c>
      <c r="P287" s="288">
        <f t="shared" ca="1" si="12"/>
        <v>46400</v>
      </c>
      <c r="Q287" s="289">
        <v>43314</v>
      </c>
      <c r="R287" s="289">
        <v>2387.5</v>
      </c>
      <c r="S287" s="289">
        <v>45701.5</v>
      </c>
      <c r="T287" s="290">
        <f t="shared" ca="1" si="13"/>
        <v>45701.5</v>
      </c>
      <c r="U287" s="109"/>
      <c r="V287" s="109" t="s">
        <v>1366</v>
      </c>
      <c r="W287" s="109" t="s">
        <v>1369</v>
      </c>
      <c r="X287" s="108" t="s">
        <v>1367</v>
      </c>
      <c r="Y287" s="108" t="s">
        <v>1111</v>
      </c>
      <c r="Z287" s="287">
        <v>45528</v>
      </c>
      <c r="AA287" s="107">
        <f t="shared" ca="1" si="14"/>
        <v>49911</v>
      </c>
      <c r="AB287" s="108" t="s">
        <v>1670</v>
      </c>
      <c r="AC287" s="108" t="s">
        <v>1669</v>
      </c>
      <c r="AD287" s="108">
        <v>2013</v>
      </c>
      <c r="AE287" s="110">
        <v>1754</v>
      </c>
      <c r="AF287" s="110">
        <v>737.94</v>
      </c>
      <c r="AG287" s="108" t="s">
        <v>1666</v>
      </c>
      <c r="AH287" s="110">
        <v>1.6</v>
      </c>
      <c r="AI287" s="109" t="s">
        <v>991</v>
      </c>
      <c r="AJ287" s="109"/>
      <c r="AK287" s="80">
        <v>49911</v>
      </c>
      <c r="AL287" s="78">
        <v>2036</v>
      </c>
      <c r="AM287" s="78">
        <v>2037</v>
      </c>
      <c r="AN287" s="78">
        <v>2066</v>
      </c>
      <c r="AO287" s="251">
        <f ca="1">IF(J287=0,0,J287*AV287/100/IF(OR($P$7="",ISNUMBER($P$7)=FALSE),1,((1+$P$7/100)^(IF(OR($P$11="",ISNUMBER($P$11)=FALSE),AL287,IF(YEAR(NOW())+$P$11&lt;AL287,YEAR(NOW())+$P$11,AL287))-YEAR(NOW()))))*IF(OR($P$9="",ISNUMBER($P$9)=FALSE),1,((1+$P$9/100)^(IF(OR($P$11="",ISNUMBER($P$11)=FALSE),AL287,IF(YEAR(NOW())+$P$11&lt;AL287,YEAR(NOW())+$P$11,AL287))-YEAR(NOW())))))</f>
        <v>40900</v>
      </c>
      <c r="AP287" s="251">
        <f ca="1">IF(K287=0,0,K287*AV287/100/IF(OR($P$7="",ISNUMBER($P$7)=FALSE),1,((1+$P$7/100)^(IF(OR($P$11="",ISNUMBER($P$11)=FALSE),AM287,IF(YEAR(NOW())+$P$11+1&lt;AM287,YEAR(NOW())+$P$11+1,AM287))-YEAR(NOW()))))*IF(OR($P$9="",ISNUMBER($P$9)=FALSE),1,((1+$P$9/100)^(IF(OR($P$11="",ISNUMBER($P$11)=FALSE),AM287,IF(YEAR(NOW())+$P$11+1&lt;AM287,YEAR(NOW())+$P$11+1,AM287))-YEAR(NOW())))))</f>
        <v>5500</v>
      </c>
      <c r="AQ287" s="251"/>
      <c r="AR287" s="251">
        <f ca="1">IF(M287="$0 (pad)",0,IF(M287=0,0,M287*AV287/100/IF(OR($P$7="",ISNUMBER($P$7)=FALSE),1,((1+$P$7/100)^(IF(OR($P$11="",ISNUMBER($P$11)=FALSE),AN287,IF(YEAR(NOW())+$P$11+10&lt;AN287,YEAR(NOW())+$P$11+10,AN287))-YEAR(NOW()))))*IF(OR($P$9="",ISNUMBER($P$9)=FALSE),1,((1+$P$9/100)^(IF(OR($P$11="",ISNUMBER($P$11)=FALSE),AN287,IF(YEAR(NOW())+$P$11+10&lt;AN287,YEAR(NOW())+$P$11+10,AN287))-YEAR(NOW()))))))</f>
        <v>0</v>
      </c>
      <c r="AS287" s="251">
        <f ca="1">IF(N287="$0 (pad)",0,IF(N287=0,0,N287*AV287/100/IF(OR($P$7="",ISNUMBER($P$7)=FALSE),1,((1+$P$7/100)^(IF(OR($P$11="",ISNUMBER($P$11)=FALSE),AN287,IF(YEAR(NOW())+$P$11+10&lt;AN287,YEAR(NOW())+$P$11+10,AN287))-YEAR(NOW()))))*IF(OR($P$9="",ISNUMBER($P$9)=FALSE),1,((1+$P$9/100)^(IF(OR($P$11="",ISNUMBER($P$11)=FALSE),AN287,IF(YEAR(NOW())+$P$11+10&lt;AN287,YEAR(NOW())+$P$11+10,AN287))-YEAR(NOW()))))))</f>
        <v>0</v>
      </c>
      <c r="AT287" s="251">
        <f ca="1">IF(Q287=0,0,Q287*AV287/100/IF(OR($P$7="",ISNUMBER($P$7)=FALSE),1,((1+$P$7/100)^(IF(OR($P$11="",ISNUMBER($P$11)=FALSE),AL287,IF(YEAR(NOW())+$P$11&lt;AL287,YEAR(NOW())+$P$11,AL287))-YEAR(NOW()))))*IF(OR($P$9="",ISNUMBER($P$9)=FALSE),1,((1+$P$9/100)^(IF(OR($P$11="",ISNUMBER($P$11)=FALSE),AL287,IF(YEAR(NOW())+$P$11&lt;AL287,YEAR(NOW())+$P$11,AL287))-YEAR(NOW())))))</f>
        <v>43314</v>
      </c>
      <c r="AU287" s="251">
        <f ca="1">IF(R287=0,0,R287*AV287/100/IF(OR($P$7="",ISNUMBER($P$7)=FALSE),1,((1+$P$7/100)^(IF(OR($P$11="",ISNUMBER($P$11)=FALSE),IF(AN287="",YEAR(NOW())+5,AN287),IF(YEAR(NOW())+$P$11+10&lt;IF(AN287="",YEAR(NOW())+5,AN287),YEAR(NOW())+$P$11+10,IF(AN287="",YEAR(NOW())+5,AN287)))-YEAR(NOW()))))*IF(OR($P$9="",ISNUMBER($P$9)=FALSE),1,((1+$P$9/100)^(IF(OR($P$11="",ISNUMBER($P$11)=FALSE),IF(AN287="",YEAR(NOW())+5,AN287),IF(YEAR(NOW())+$P$11+10&lt;IF(AN287="",YEAR(NOW())+5,AN287),YEAR(NOW())+$P$11+10,IF(AN287="",YEAR(NOW())+5,AN287)))-YEAR(NOW())))))</f>
        <v>2387.5</v>
      </c>
      <c r="AV287" s="78">
        <v>100</v>
      </c>
    </row>
    <row r="288" spans="1:48" x14ac:dyDescent="0.15">
      <c r="A288" s="112">
        <v>269</v>
      </c>
      <c r="B288" s="112" t="s">
        <v>1660</v>
      </c>
      <c r="C288" s="113" t="s">
        <v>1361</v>
      </c>
      <c r="D288" s="112" t="s">
        <v>427</v>
      </c>
      <c r="E288" s="119">
        <v>444185</v>
      </c>
      <c r="F288" s="112" t="s">
        <v>966</v>
      </c>
      <c r="G288" s="112" t="s">
        <v>1661</v>
      </c>
      <c r="H288" s="112" t="s">
        <v>1661</v>
      </c>
      <c r="I288" s="116">
        <v>1</v>
      </c>
      <c r="J288" s="288">
        <v>35200</v>
      </c>
      <c r="K288" s="288">
        <v>5500</v>
      </c>
      <c r="L288" s="288"/>
      <c r="M288" s="288" t="s">
        <v>989</v>
      </c>
      <c r="N288" s="288" t="s">
        <v>989</v>
      </c>
      <c r="O288" s="288">
        <v>40700</v>
      </c>
      <c r="P288" s="288">
        <f t="shared" ca="1" si="12"/>
        <v>40700</v>
      </c>
      <c r="Q288" s="289">
        <v>43314</v>
      </c>
      <c r="R288" s="289">
        <v>23875</v>
      </c>
      <c r="S288" s="289">
        <v>67189</v>
      </c>
      <c r="T288" s="290">
        <f t="shared" ca="1" si="13"/>
        <v>67189</v>
      </c>
      <c r="U288" s="109"/>
      <c r="V288" s="109" t="s">
        <v>1366</v>
      </c>
      <c r="W288" s="109" t="s">
        <v>1369</v>
      </c>
      <c r="X288" s="108" t="s">
        <v>1367</v>
      </c>
      <c r="Y288" s="108" t="s">
        <v>1112</v>
      </c>
      <c r="Z288" s="287">
        <v>42063</v>
      </c>
      <c r="AA288" s="107">
        <f t="shared" ca="1" si="14"/>
        <v>46446</v>
      </c>
      <c r="AB288" s="108" t="s">
        <v>1670</v>
      </c>
      <c r="AC288" s="108" t="s">
        <v>1669</v>
      </c>
      <c r="AD288" s="108">
        <v>2012</v>
      </c>
      <c r="AE288" s="110">
        <v>1482</v>
      </c>
      <c r="AF288" s="110">
        <v>736.95</v>
      </c>
      <c r="AG288" s="108" t="s">
        <v>1666</v>
      </c>
      <c r="AH288" s="110"/>
      <c r="AI288" s="109" t="s">
        <v>991</v>
      </c>
      <c r="AJ288" s="109"/>
      <c r="AK288" s="80">
        <v>46446</v>
      </c>
      <c r="AL288" s="78">
        <v>2027</v>
      </c>
      <c r="AM288" s="78">
        <v>2028</v>
      </c>
      <c r="AN288" s="78">
        <v>2039</v>
      </c>
      <c r="AO288" s="251">
        <f ca="1">IF(J288=0,0,J288*AV288/100/IF(OR($P$7="",ISNUMBER($P$7)=FALSE),1,((1+$P$7/100)^(IF(OR($P$11="",ISNUMBER($P$11)=FALSE),AL288,IF(YEAR(NOW())+$P$11&lt;AL288,YEAR(NOW())+$P$11,AL288))-YEAR(NOW()))))*IF(OR($P$9="",ISNUMBER($P$9)=FALSE),1,((1+$P$9/100)^(IF(OR($P$11="",ISNUMBER($P$11)=FALSE),AL288,IF(YEAR(NOW())+$P$11&lt;AL288,YEAR(NOW())+$P$11,AL288))-YEAR(NOW())))))</f>
        <v>35200</v>
      </c>
      <c r="AP288" s="251">
        <f ca="1">IF(K288=0,0,K288*AV288/100/IF(OR($P$7="",ISNUMBER($P$7)=FALSE),1,((1+$P$7/100)^(IF(OR($P$11="",ISNUMBER($P$11)=FALSE),AM288,IF(YEAR(NOW())+$P$11+1&lt;AM288,YEAR(NOW())+$P$11+1,AM288))-YEAR(NOW()))))*IF(OR($P$9="",ISNUMBER($P$9)=FALSE),1,((1+$P$9/100)^(IF(OR($P$11="",ISNUMBER($P$11)=FALSE),AM288,IF(YEAR(NOW())+$P$11+1&lt;AM288,YEAR(NOW())+$P$11+1,AM288))-YEAR(NOW())))))</f>
        <v>5500</v>
      </c>
      <c r="AQ288" s="251"/>
      <c r="AR288" s="251">
        <f ca="1">IF(M288="$0 (pad)",0,IF(M288=0,0,M288*AV288/100/IF(OR($P$7="",ISNUMBER($P$7)=FALSE),1,((1+$P$7/100)^(IF(OR($P$11="",ISNUMBER($P$11)=FALSE),AN288,IF(YEAR(NOW())+$P$11+10&lt;AN288,YEAR(NOW())+$P$11+10,AN288))-YEAR(NOW()))))*IF(OR($P$9="",ISNUMBER($P$9)=FALSE),1,((1+$P$9/100)^(IF(OR($P$11="",ISNUMBER($P$11)=FALSE),AN288,IF(YEAR(NOW())+$P$11+10&lt;AN288,YEAR(NOW())+$P$11+10,AN288))-YEAR(NOW()))))))</f>
        <v>0</v>
      </c>
      <c r="AS288" s="251">
        <f ca="1">IF(N288="$0 (pad)",0,IF(N288=0,0,N288*AV288/100/IF(OR($P$7="",ISNUMBER($P$7)=FALSE),1,((1+$P$7/100)^(IF(OR($P$11="",ISNUMBER($P$11)=FALSE),AN288,IF(YEAR(NOW())+$P$11+10&lt;AN288,YEAR(NOW())+$P$11+10,AN288))-YEAR(NOW()))))*IF(OR($P$9="",ISNUMBER($P$9)=FALSE),1,((1+$P$9/100)^(IF(OR($P$11="",ISNUMBER($P$11)=FALSE),AN288,IF(YEAR(NOW())+$P$11+10&lt;AN288,YEAR(NOW())+$P$11+10,AN288))-YEAR(NOW()))))))</f>
        <v>0</v>
      </c>
      <c r="AT288" s="251">
        <f ca="1">IF(Q288=0,0,Q288*AV288/100/IF(OR($P$7="",ISNUMBER($P$7)=FALSE),1,((1+$P$7/100)^(IF(OR($P$11="",ISNUMBER($P$11)=FALSE),AL288,IF(YEAR(NOW())+$P$11&lt;AL288,YEAR(NOW())+$P$11,AL288))-YEAR(NOW()))))*IF(OR($P$9="",ISNUMBER($P$9)=FALSE),1,((1+$P$9/100)^(IF(OR($P$11="",ISNUMBER($P$11)=FALSE),AL288,IF(YEAR(NOW())+$P$11&lt;AL288,YEAR(NOW())+$P$11,AL288))-YEAR(NOW())))))</f>
        <v>43314</v>
      </c>
      <c r="AU288" s="251">
        <f ca="1">IF(R288=0,0,R288*AV288/100/IF(OR($P$7="",ISNUMBER($P$7)=FALSE),1,((1+$P$7/100)^(IF(OR($P$11="",ISNUMBER($P$11)=FALSE),IF(AN288="",YEAR(NOW())+5,AN288),IF(YEAR(NOW())+$P$11+10&lt;IF(AN288="",YEAR(NOW())+5,AN288),YEAR(NOW())+$P$11+10,IF(AN288="",YEAR(NOW())+5,AN288)))-YEAR(NOW()))))*IF(OR($P$9="",ISNUMBER($P$9)=FALSE),1,((1+$P$9/100)^(IF(OR($P$11="",ISNUMBER($P$11)=FALSE),IF(AN288="",YEAR(NOW())+5,AN288),IF(YEAR(NOW())+$P$11+10&lt;IF(AN288="",YEAR(NOW())+5,AN288),YEAR(NOW())+$P$11+10,IF(AN288="",YEAR(NOW())+5,AN288)))-YEAR(NOW())))))</f>
        <v>23875</v>
      </c>
      <c r="AV288" s="78">
        <v>100</v>
      </c>
    </row>
    <row r="289" spans="1:48" x14ac:dyDescent="0.15">
      <c r="A289" s="112">
        <v>270</v>
      </c>
      <c r="B289" s="112" t="s">
        <v>1660</v>
      </c>
      <c r="C289" s="113" t="s">
        <v>1361</v>
      </c>
      <c r="D289" s="112" t="s">
        <v>428</v>
      </c>
      <c r="E289" s="119">
        <v>445264</v>
      </c>
      <c r="F289" s="112" t="s">
        <v>966</v>
      </c>
      <c r="G289" s="112" t="s">
        <v>1661</v>
      </c>
      <c r="H289" s="112" t="s">
        <v>1661</v>
      </c>
      <c r="I289" s="116">
        <v>1</v>
      </c>
      <c r="J289" s="288">
        <v>37900</v>
      </c>
      <c r="K289" s="288">
        <v>5500</v>
      </c>
      <c r="L289" s="288"/>
      <c r="M289" s="288" t="s">
        <v>989</v>
      </c>
      <c r="N289" s="288" t="s">
        <v>989</v>
      </c>
      <c r="O289" s="288">
        <v>43400</v>
      </c>
      <c r="P289" s="288">
        <f t="shared" ca="1" si="12"/>
        <v>43400</v>
      </c>
      <c r="Q289" s="289">
        <v>43314</v>
      </c>
      <c r="R289" s="289">
        <v>2387.5</v>
      </c>
      <c r="S289" s="289">
        <v>45701.5</v>
      </c>
      <c r="T289" s="290">
        <f t="shared" ca="1" si="13"/>
        <v>45701.5</v>
      </c>
      <c r="U289" s="109"/>
      <c r="V289" s="109" t="s">
        <v>1366</v>
      </c>
      <c r="W289" s="109" t="s">
        <v>1369</v>
      </c>
      <c r="X289" s="108" t="s">
        <v>1367</v>
      </c>
      <c r="Y289" s="108" t="s">
        <v>1113</v>
      </c>
      <c r="Z289" s="287">
        <v>43951</v>
      </c>
      <c r="AA289" s="107">
        <f t="shared" ca="1" si="14"/>
        <v>48334</v>
      </c>
      <c r="AB289" s="108" t="s">
        <v>1670</v>
      </c>
      <c r="AC289" s="108" t="s">
        <v>1669</v>
      </c>
      <c r="AD289" s="108">
        <v>2012</v>
      </c>
      <c r="AE289" s="110">
        <v>1738</v>
      </c>
      <c r="AF289" s="110">
        <v>734.2</v>
      </c>
      <c r="AG289" s="108" t="s">
        <v>1666</v>
      </c>
      <c r="AH289" s="110"/>
      <c r="AI289" s="109" t="s">
        <v>991</v>
      </c>
      <c r="AJ289" s="109"/>
      <c r="AK289" s="80">
        <v>48334</v>
      </c>
      <c r="AL289" s="78">
        <v>2032</v>
      </c>
      <c r="AM289" s="78">
        <v>2033</v>
      </c>
      <c r="AN289" s="78">
        <v>2042</v>
      </c>
      <c r="AO289" s="251">
        <f ca="1">IF(J289=0,0,J289*AV289/100/IF(OR($P$7="",ISNUMBER($P$7)=FALSE),1,((1+$P$7/100)^(IF(OR($P$11="",ISNUMBER($P$11)=FALSE),AL289,IF(YEAR(NOW())+$P$11&lt;AL289,YEAR(NOW())+$P$11,AL289))-YEAR(NOW()))))*IF(OR($P$9="",ISNUMBER($P$9)=FALSE),1,((1+$P$9/100)^(IF(OR($P$11="",ISNUMBER($P$11)=FALSE),AL289,IF(YEAR(NOW())+$P$11&lt;AL289,YEAR(NOW())+$P$11,AL289))-YEAR(NOW())))))</f>
        <v>37900</v>
      </c>
      <c r="AP289" s="251">
        <f ca="1">IF(K289=0,0,K289*AV289/100/IF(OR($P$7="",ISNUMBER($P$7)=FALSE),1,((1+$P$7/100)^(IF(OR($P$11="",ISNUMBER($P$11)=FALSE),AM289,IF(YEAR(NOW())+$P$11+1&lt;AM289,YEAR(NOW())+$P$11+1,AM289))-YEAR(NOW()))))*IF(OR($P$9="",ISNUMBER($P$9)=FALSE),1,((1+$P$9/100)^(IF(OR($P$11="",ISNUMBER($P$11)=FALSE),AM289,IF(YEAR(NOW())+$P$11+1&lt;AM289,YEAR(NOW())+$P$11+1,AM289))-YEAR(NOW())))))</f>
        <v>5500</v>
      </c>
      <c r="AQ289" s="251"/>
      <c r="AR289" s="251">
        <f ca="1">IF(M289="$0 (pad)",0,IF(M289=0,0,M289*AV289/100/IF(OR($P$7="",ISNUMBER($P$7)=FALSE),1,((1+$P$7/100)^(IF(OR($P$11="",ISNUMBER($P$11)=FALSE),AN289,IF(YEAR(NOW())+$P$11+10&lt;AN289,YEAR(NOW())+$P$11+10,AN289))-YEAR(NOW()))))*IF(OR($P$9="",ISNUMBER($P$9)=FALSE),1,((1+$P$9/100)^(IF(OR($P$11="",ISNUMBER($P$11)=FALSE),AN289,IF(YEAR(NOW())+$P$11+10&lt;AN289,YEAR(NOW())+$P$11+10,AN289))-YEAR(NOW()))))))</f>
        <v>0</v>
      </c>
      <c r="AS289" s="251">
        <f ca="1">IF(N289="$0 (pad)",0,IF(N289=0,0,N289*AV289/100/IF(OR($P$7="",ISNUMBER($P$7)=FALSE),1,((1+$P$7/100)^(IF(OR($P$11="",ISNUMBER($P$11)=FALSE),AN289,IF(YEAR(NOW())+$P$11+10&lt;AN289,YEAR(NOW())+$P$11+10,AN289))-YEAR(NOW()))))*IF(OR($P$9="",ISNUMBER($P$9)=FALSE),1,((1+$P$9/100)^(IF(OR($P$11="",ISNUMBER($P$11)=FALSE),AN289,IF(YEAR(NOW())+$P$11+10&lt;AN289,YEAR(NOW())+$P$11+10,AN289))-YEAR(NOW()))))))</f>
        <v>0</v>
      </c>
      <c r="AT289" s="251">
        <f ca="1">IF(Q289=0,0,Q289*AV289/100/IF(OR($P$7="",ISNUMBER($P$7)=FALSE),1,((1+$P$7/100)^(IF(OR($P$11="",ISNUMBER($P$11)=FALSE),AL289,IF(YEAR(NOW())+$P$11&lt;AL289,YEAR(NOW())+$P$11,AL289))-YEAR(NOW()))))*IF(OR($P$9="",ISNUMBER($P$9)=FALSE),1,((1+$P$9/100)^(IF(OR($P$11="",ISNUMBER($P$11)=FALSE),AL289,IF(YEAR(NOW())+$P$11&lt;AL289,YEAR(NOW())+$P$11,AL289))-YEAR(NOW())))))</f>
        <v>43314</v>
      </c>
      <c r="AU289" s="251">
        <f ca="1">IF(R289=0,0,R289*AV289/100/IF(OR($P$7="",ISNUMBER($P$7)=FALSE),1,((1+$P$7/100)^(IF(OR($P$11="",ISNUMBER($P$11)=FALSE),IF(AN289="",YEAR(NOW())+5,AN289),IF(YEAR(NOW())+$P$11+10&lt;IF(AN289="",YEAR(NOW())+5,AN289),YEAR(NOW())+$P$11+10,IF(AN289="",YEAR(NOW())+5,AN289)))-YEAR(NOW()))))*IF(OR($P$9="",ISNUMBER($P$9)=FALSE),1,((1+$P$9/100)^(IF(OR($P$11="",ISNUMBER($P$11)=FALSE),IF(AN289="",YEAR(NOW())+5,AN289),IF(YEAR(NOW())+$P$11+10&lt;IF(AN289="",YEAR(NOW())+5,AN289),YEAR(NOW())+$P$11+10,IF(AN289="",YEAR(NOW())+5,AN289)))-YEAR(NOW())))))</f>
        <v>2387.5</v>
      </c>
      <c r="AV289" s="78">
        <v>100</v>
      </c>
    </row>
    <row r="290" spans="1:48" x14ac:dyDescent="0.15">
      <c r="A290" s="112">
        <v>271</v>
      </c>
      <c r="B290" s="112" t="s">
        <v>1660</v>
      </c>
      <c r="C290" s="113" t="s">
        <v>1361</v>
      </c>
      <c r="D290" s="112" t="s">
        <v>429</v>
      </c>
      <c r="E290" s="119">
        <v>445298</v>
      </c>
      <c r="F290" s="112" t="s">
        <v>966</v>
      </c>
      <c r="G290" s="112" t="s">
        <v>1661</v>
      </c>
      <c r="H290" s="112" t="s">
        <v>1661</v>
      </c>
      <c r="I290" s="116">
        <v>1</v>
      </c>
      <c r="J290" s="288">
        <v>26600</v>
      </c>
      <c r="K290" s="288">
        <v>5500</v>
      </c>
      <c r="L290" s="288"/>
      <c r="M290" s="288" t="s">
        <v>989</v>
      </c>
      <c r="N290" s="288" t="s">
        <v>989</v>
      </c>
      <c r="O290" s="288">
        <v>32100</v>
      </c>
      <c r="P290" s="288">
        <f t="shared" ca="1" si="12"/>
        <v>32100</v>
      </c>
      <c r="Q290" s="289">
        <v>43314</v>
      </c>
      <c r="R290" s="289">
        <v>2387.5</v>
      </c>
      <c r="S290" s="289">
        <v>45701.5</v>
      </c>
      <c r="T290" s="290">
        <f t="shared" ca="1" si="13"/>
        <v>45701.5</v>
      </c>
      <c r="U290" s="109"/>
      <c r="V290" s="109" t="s">
        <v>1366</v>
      </c>
      <c r="W290" s="109" t="s">
        <v>1369</v>
      </c>
      <c r="X290" s="108" t="s">
        <v>1367</v>
      </c>
      <c r="Y290" s="108" t="s">
        <v>1113</v>
      </c>
      <c r="Z290" s="287">
        <v>42643</v>
      </c>
      <c r="AA290" s="107">
        <f t="shared" ca="1" si="14"/>
        <v>47026</v>
      </c>
      <c r="AB290" s="108" t="s">
        <v>1670</v>
      </c>
      <c r="AC290" s="108" t="s">
        <v>1669</v>
      </c>
      <c r="AD290" s="108">
        <v>2012</v>
      </c>
      <c r="AE290" s="110">
        <v>1672</v>
      </c>
      <c r="AF290" s="110">
        <v>733.69</v>
      </c>
      <c r="AG290" s="108" t="s">
        <v>1666</v>
      </c>
      <c r="AH290" s="110"/>
      <c r="AI290" s="109" t="s">
        <v>991</v>
      </c>
      <c r="AJ290" s="109"/>
      <c r="AK290" s="80">
        <v>47026</v>
      </c>
      <c r="AL290" s="78">
        <v>2028</v>
      </c>
      <c r="AM290" s="78">
        <v>2029</v>
      </c>
      <c r="AN290" s="78">
        <v>2042</v>
      </c>
      <c r="AO290" s="251">
        <f ca="1">IF(J290=0,0,J290*AV290/100/IF(OR($P$7="",ISNUMBER($P$7)=FALSE),1,((1+$P$7/100)^(IF(OR($P$11="",ISNUMBER($P$11)=FALSE),AL290,IF(YEAR(NOW())+$P$11&lt;AL290,YEAR(NOW())+$P$11,AL290))-YEAR(NOW()))))*IF(OR($P$9="",ISNUMBER($P$9)=FALSE),1,((1+$P$9/100)^(IF(OR($P$11="",ISNUMBER($P$11)=FALSE),AL290,IF(YEAR(NOW())+$P$11&lt;AL290,YEAR(NOW())+$P$11,AL290))-YEAR(NOW())))))</f>
        <v>26600</v>
      </c>
      <c r="AP290" s="251">
        <f ca="1">IF(K290=0,0,K290*AV290/100/IF(OR($P$7="",ISNUMBER($P$7)=FALSE),1,((1+$P$7/100)^(IF(OR($P$11="",ISNUMBER($P$11)=FALSE),AM290,IF(YEAR(NOW())+$P$11+1&lt;AM290,YEAR(NOW())+$P$11+1,AM290))-YEAR(NOW()))))*IF(OR($P$9="",ISNUMBER($P$9)=FALSE),1,((1+$P$9/100)^(IF(OR($P$11="",ISNUMBER($P$11)=FALSE),AM290,IF(YEAR(NOW())+$P$11+1&lt;AM290,YEAR(NOW())+$P$11+1,AM290))-YEAR(NOW())))))</f>
        <v>5500</v>
      </c>
      <c r="AQ290" s="251"/>
      <c r="AR290" s="251">
        <f ca="1">IF(M290="$0 (pad)",0,IF(M290=0,0,M290*AV290/100/IF(OR($P$7="",ISNUMBER($P$7)=FALSE),1,((1+$P$7/100)^(IF(OR($P$11="",ISNUMBER($P$11)=FALSE),AN290,IF(YEAR(NOW())+$P$11+10&lt;AN290,YEAR(NOW())+$P$11+10,AN290))-YEAR(NOW()))))*IF(OR($P$9="",ISNUMBER($P$9)=FALSE),1,((1+$P$9/100)^(IF(OR($P$11="",ISNUMBER($P$11)=FALSE),AN290,IF(YEAR(NOW())+$P$11+10&lt;AN290,YEAR(NOW())+$P$11+10,AN290))-YEAR(NOW()))))))</f>
        <v>0</v>
      </c>
      <c r="AS290" s="251">
        <f ca="1">IF(N290="$0 (pad)",0,IF(N290=0,0,N290*AV290/100/IF(OR($P$7="",ISNUMBER($P$7)=FALSE),1,((1+$P$7/100)^(IF(OR($P$11="",ISNUMBER($P$11)=FALSE),AN290,IF(YEAR(NOW())+$P$11+10&lt;AN290,YEAR(NOW())+$P$11+10,AN290))-YEAR(NOW()))))*IF(OR($P$9="",ISNUMBER($P$9)=FALSE),1,((1+$P$9/100)^(IF(OR($P$11="",ISNUMBER($P$11)=FALSE),AN290,IF(YEAR(NOW())+$P$11+10&lt;AN290,YEAR(NOW())+$P$11+10,AN290))-YEAR(NOW()))))))</f>
        <v>0</v>
      </c>
      <c r="AT290" s="251">
        <f ca="1">IF(Q290=0,0,Q290*AV290/100/IF(OR($P$7="",ISNUMBER($P$7)=FALSE),1,((1+$P$7/100)^(IF(OR($P$11="",ISNUMBER($P$11)=FALSE),AL290,IF(YEAR(NOW())+$P$11&lt;AL290,YEAR(NOW())+$P$11,AL290))-YEAR(NOW()))))*IF(OR($P$9="",ISNUMBER($P$9)=FALSE),1,((1+$P$9/100)^(IF(OR($P$11="",ISNUMBER($P$11)=FALSE),AL290,IF(YEAR(NOW())+$P$11&lt;AL290,YEAR(NOW())+$P$11,AL290))-YEAR(NOW())))))</f>
        <v>43314</v>
      </c>
      <c r="AU290" s="251">
        <f ca="1">IF(R290=0,0,R290*AV290/100/IF(OR($P$7="",ISNUMBER($P$7)=FALSE),1,((1+$P$7/100)^(IF(OR($P$11="",ISNUMBER($P$11)=FALSE),IF(AN290="",YEAR(NOW())+5,AN290),IF(YEAR(NOW())+$P$11+10&lt;IF(AN290="",YEAR(NOW())+5,AN290),YEAR(NOW())+$P$11+10,IF(AN290="",YEAR(NOW())+5,AN290)))-YEAR(NOW()))))*IF(OR($P$9="",ISNUMBER($P$9)=FALSE),1,((1+$P$9/100)^(IF(OR($P$11="",ISNUMBER($P$11)=FALSE),IF(AN290="",YEAR(NOW())+5,AN290),IF(YEAR(NOW())+$P$11+10&lt;IF(AN290="",YEAR(NOW())+5,AN290),YEAR(NOW())+$P$11+10,IF(AN290="",YEAR(NOW())+5,AN290)))-YEAR(NOW())))))</f>
        <v>2387.5</v>
      </c>
      <c r="AV290" s="78">
        <v>100</v>
      </c>
    </row>
    <row r="291" spans="1:48" x14ac:dyDescent="0.15">
      <c r="A291" s="112">
        <v>272</v>
      </c>
      <c r="B291" s="112" t="s">
        <v>1660</v>
      </c>
      <c r="C291" s="113" t="s">
        <v>1361</v>
      </c>
      <c r="D291" s="112" t="s">
        <v>430</v>
      </c>
      <c r="E291" s="119">
        <v>445320</v>
      </c>
      <c r="F291" s="112" t="s">
        <v>966</v>
      </c>
      <c r="G291" s="112" t="s">
        <v>1661</v>
      </c>
      <c r="H291" s="112" t="s">
        <v>1661</v>
      </c>
      <c r="I291" s="116">
        <v>1</v>
      </c>
      <c r="J291" s="288">
        <v>33600</v>
      </c>
      <c r="K291" s="288">
        <v>5500</v>
      </c>
      <c r="L291" s="288"/>
      <c r="M291" s="288" t="s">
        <v>989</v>
      </c>
      <c r="N291" s="288" t="s">
        <v>989</v>
      </c>
      <c r="O291" s="288">
        <v>39100</v>
      </c>
      <c r="P291" s="288">
        <f t="shared" ca="1" si="12"/>
        <v>39100</v>
      </c>
      <c r="Q291" s="289">
        <v>43314</v>
      </c>
      <c r="R291" s="289">
        <v>2387.5</v>
      </c>
      <c r="S291" s="289">
        <v>45701.5</v>
      </c>
      <c r="T291" s="290">
        <f t="shared" ca="1" si="13"/>
        <v>45701.5</v>
      </c>
      <c r="U291" s="109"/>
      <c r="V291" s="109" t="s">
        <v>1366</v>
      </c>
      <c r="W291" s="109" t="s">
        <v>1369</v>
      </c>
      <c r="X291" s="108" t="s">
        <v>1367</v>
      </c>
      <c r="Y291" s="108" t="s">
        <v>1113</v>
      </c>
      <c r="Z291" s="287">
        <v>43677</v>
      </c>
      <c r="AA291" s="107">
        <f t="shared" ca="1" si="14"/>
        <v>48060</v>
      </c>
      <c r="AB291" s="108" t="s">
        <v>1670</v>
      </c>
      <c r="AC291" s="108" t="s">
        <v>1669</v>
      </c>
      <c r="AD291" s="108">
        <v>2012</v>
      </c>
      <c r="AE291" s="110">
        <v>1631</v>
      </c>
      <c r="AF291" s="110">
        <v>733.73</v>
      </c>
      <c r="AG291" s="108" t="s">
        <v>1666</v>
      </c>
      <c r="AH291" s="110"/>
      <c r="AI291" s="109" t="s">
        <v>991</v>
      </c>
      <c r="AJ291" s="109"/>
      <c r="AK291" s="80">
        <v>48060</v>
      </c>
      <c r="AL291" s="78">
        <v>2031</v>
      </c>
      <c r="AM291" s="78">
        <v>2032</v>
      </c>
      <c r="AN291" s="78">
        <v>2042</v>
      </c>
      <c r="AO291" s="251">
        <f ca="1">IF(J291=0,0,J291*AV291/100/IF(OR($P$7="",ISNUMBER($P$7)=FALSE),1,((1+$P$7/100)^(IF(OR($P$11="",ISNUMBER($P$11)=FALSE),AL291,IF(YEAR(NOW())+$P$11&lt;AL291,YEAR(NOW())+$P$11,AL291))-YEAR(NOW()))))*IF(OR($P$9="",ISNUMBER($P$9)=FALSE),1,((1+$P$9/100)^(IF(OR($P$11="",ISNUMBER($P$11)=FALSE),AL291,IF(YEAR(NOW())+$P$11&lt;AL291,YEAR(NOW())+$P$11,AL291))-YEAR(NOW())))))</f>
        <v>33600</v>
      </c>
      <c r="AP291" s="251">
        <f ca="1">IF(K291=0,0,K291*AV291/100/IF(OR($P$7="",ISNUMBER($P$7)=FALSE),1,((1+$P$7/100)^(IF(OR($P$11="",ISNUMBER($P$11)=FALSE),AM291,IF(YEAR(NOW())+$P$11+1&lt;AM291,YEAR(NOW())+$P$11+1,AM291))-YEAR(NOW()))))*IF(OR($P$9="",ISNUMBER($P$9)=FALSE),1,((1+$P$9/100)^(IF(OR($P$11="",ISNUMBER($P$11)=FALSE),AM291,IF(YEAR(NOW())+$P$11+1&lt;AM291,YEAR(NOW())+$P$11+1,AM291))-YEAR(NOW())))))</f>
        <v>5500</v>
      </c>
      <c r="AQ291" s="251"/>
      <c r="AR291" s="251">
        <f ca="1">IF(M291="$0 (pad)",0,IF(M291=0,0,M291*AV291/100/IF(OR($P$7="",ISNUMBER($P$7)=FALSE),1,((1+$P$7/100)^(IF(OR($P$11="",ISNUMBER($P$11)=FALSE),AN291,IF(YEAR(NOW())+$P$11+10&lt;AN291,YEAR(NOW())+$P$11+10,AN291))-YEAR(NOW()))))*IF(OR($P$9="",ISNUMBER($P$9)=FALSE),1,((1+$P$9/100)^(IF(OR($P$11="",ISNUMBER($P$11)=FALSE),AN291,IF(YEAR(NOW())+$P$11+10&lt;AN291,YEAR(NOW())+$P$11+10,AN291))-YEAR(NOW()))))))</f>
        <v>0</v>
      </c>
      <c r="AS291" s="251">
        <f ca="1">IF(N291="$0 (pad)",0,IF(N291=0,0,N291*AV291/100/IF(OR($P$7="",ISNUMBER($P$7)=FALSE),1,((1+$P$7/100)^(IF(OR($P$11="",ISNUMBER($P$11)=FALSE),AN291,IF(YEAR(NOW())+$P$11+10&lt;AN291,YEAR(NOW())+$P$11+10,AN291))-YEAR(NOW()))))*IF(OR($P$9="",ISNUMBER($P$9)=FALSE),1,((1+$P$9/100)^(IF(OR($P$11="",ISNUMBER($P$11)=FALSE),AN291,IF(YEAR(NOW())+$P$11+10&lt;AN291,YEAR(NOW())+$P$11+10,AN291))-YEAR(NOW()))))))</f>
        <v>0</v>
      </c>
      <c r="AT291" s="251">
        <f ca="1">IF(Q291=0,0,Q291*AV291/100/IF(OR($P$7="",ISNUMBER($P$7)=FALSE),1,((1+$P$7/100)^(IF(OR($P$11="",ISNUMBER($P$11)=FALSE),AL291,IF(YEAR(NOW())+$P$11&lt;AL291,YEAR(NOW())+$P$11,AL291))-YEAR(NOW()))))*IF(OR($P$9="",ISNUMBER($P$9)=FALSE),1,((1+$P$9/100)^(IF(OR($P$11="",ISNUMBER($P$11)=FALSE),AL291,IF(YEAR(NOW())+$P$11&lt;AL291,YEAR(NOW())+$P$11,AL291))-YEAR(NOW())))))</f>
        <v>43314</v>
      </c>
      <c r="AU291" s="251">
        <f ca="1">IF(R291=0,0,R291*AV291/100/IF(OR($P$7="",ISNUMBER($P$7)=FALSE),1,((1+$P$7/100)^(IF(OR($P$11="",ISNUMBER($P$11)=FALSE),IF(AN291="",YEAR(NOW())+5,AN291),IF(YEAR(NOW())+$P$11+10&lt;IF(AN291="",YEAR(NOW())+5,AN291),YEAR(NOW())+$P$11+10,IF(AN291="",YEAR(NOW())+5,AN291)))-YEAR(NOW()))))*IF(OR($P$9="",ISNUMBER($P$9)=FALSE),1,((1+$P$9/100)^(IF(OR($P$11="",ISNUMBER($P$11)=FALSE),IF(AN291="",YEAR(NOW())+5,AN291),IF(YEAR(NOW())+$P$11+10&lt;IF(AN291="",YEAR(NOW())+5,AN291),YEAR(NOW())+$P$11+10,IF(AN291="",YEAR(NOW())+5,AN291)))-YEAR(NOW())))))</f>
        <v>2387.5</v>
      </c>
      <c r="AV291" s="78">
        <v>100</v>
      </c>
    </row>
    <row r="292" spans="1:48" x14ac:dyDescent="0.15">
      <c r="A292" s="112">
        <v>273</v>
      </c>
      <c r="B292" s="112" t="s">
        <v>1660</v>
      </c>
      <c r="C292" s="113" t="s">
        <v>1361</v>
      </c>
      <c r="D292" s="112" t="s">
        <v>431</v>
      </c>
      <c r="E292" s="119">
        <v>415307</v>
      </c>
      <c r="F292" s="112" t="s">
        <v>966</v>
      </c>
      <c r="G292" s="112" t="s">
        <v>1661</v>
      </c>
      <c r="H292" s="112" t="s">
        <v>1661</v>
      </c>
      <c r="I292" s="116">
        <v>1</v>
      </c>
      <c r="J292" s="288">
        <v>67100</v>
      </c>
      <c r="K292" s="288">
        <v>5500</v>
      </c>
      <c r="L292" s="288"/>
      <c r="M292" s="288" t="s">
        <v>989</v>
      </c>
      <c r="N292" s="288" t="s">
        <v>989</v>
      </c>
      <c r="O292" s="288">
        <v>72600</v>
      </c>
      <c r="P292" s="288">
        <f t="shared" ca="1" si="12"/>
        <v>72600</v>
      </c>
      <c r="Q292" s="289">
        <v>43314</v>
      </c>
      <c r="R292" s="289">
        <v>2387.5</v>
      </c>
      <c r="S292" s="289">
        <v>45701.5</v>
      </c>
      <c r="T292" s="290">
        <f t="shared" ca="1" si="13"/>
        <v>45701.5</v>
      </c>
      <c r="U292" s="109"/>
      <c r="V292" s="109" t="s">
        <v>1366</v>
      </c>
      <c r="W292" s="109" t="s">
        <v>1369</v>
      </c>
      <c r="X292" s="108" t="s">
        <v>1367</v>
      </c>
      <c r="Y292" s="108" t="s">
        <v>1110</v>
      </c>
      <c r="Z292" s="287">
        <v>41333</v>
      </c>
      <c r="AA292" s="107">
        <f t="shared" ca="1" si="14"/>
        <v>45838</v>
      </c>
      <c r="AB292" s="108" t="s">
        <v>1670</v>
      </c>
      <c r="AC292" s="108" t="s">
        <v>1669</v>
      </c>
      <c r="AD292" s="108">
        <v>2010</v>
      </c>
      <c r="AE292" s="110">
        <v>1657</v>
      </c>
      <c r="AF292" s="110">
        <v>732.41</v>
      </c>
      <c r="AG292" s="108" t="s">
        <v>1666</v>
      </c>
      <c r="AH292" s="110"/>
      <c r="AI292" s="109" t="s">
        <v>991</v>
      </c>
      <c r="AJ292" s="109"/>
      <c r="AK292" s="80">
        <v>45838</v>
      </c>
      <c r="AL292" s="78">
        <v>2025</v>
      </c>
      <c r="AM292" s="78">
        <v>2026</v>
      </c>
      <c r="AN292" s="78">
        <v>2037</v>
      </c>
      <c r="AO292" s="251">
        <f ca="1">IF(J292=0,0,J292*AV292/100/IF(OR($P$7="",ISNUMBER($P$7)=FALSE),1,((1+$P$7/100)^(IF(OR($P$11="",ISNUMBER($P$11)=FALSE),AL292,IF(YEAR(NOW())+$P$11&lt;AL292,YEAR(NOW())+$P$11,AL292))-YEAR(NOW()))))*IF(OR($P$9="",ISNUMBER($P$9)=FALSE),1,((1+$P$9/100)^(IF(OR($P$11="",ISNUMBER($P$11)=FALSE),AL292,IF(YEAR(NOW())+$P$11&lt;AL292,YEAR(NOW())+$P$11,AL292))-YEAR(NOW())))))</f>
        <v>67100</v>
      </c>
      <c r="AP292" s="251">
        <f ca="1">IF(K292=0,0,K292*AV292/100/IF(OR($P$7="",ISNUMBER($P$7)=FALSE),1,((1+$P$7/100)^(IF(OR($P$11="",ISNUMBER($P$11)=FALSE),AM292,IF(YEAR(NOW())+$P$11+1&lt;AM292,YEAR(NOW())+$P$11+1,AM292))-YEAR(NOW()))))*IF(OR($P$9="",ISNUMBER($P$9)=FALSE),1,((1+$P$9/100)^(IF(OR($P$11="",ISNUMBER($P$11)=FALSE),AM292,IF(YEAR(NOW())+$P$11+1&lt;AM292,YEAR(NOW())+$P$11+1,AM292))-YEAR(NOW())))))</f>
        <v>5500</v>
      </c>
      <c r="AQ292" s="251"/>
      <c r="AR292" s="251">
        <f ca="1">IF(M292="$0 (pad)",0,IF(M292=0,0,M292*AV292/100/IF(OR($P$7="",ISNUMBER($P$7)=FALSE),1,((1+$P$7/100)^(IF(OR($P$11="",ISNUMBER($P$11)=FALSE),AN292,IF(YEAR(NOW())+$P$11+10&lt;AN292,YEAR(NOW())+$P$11+10,AN292))-YEAR(NOW()))))*IF(OR($P$9="",ISNUMBER($P$9)=FALSE),1,((1+$P$9/100)^(IF(OR($P$11="",ISNUMBER($P$11)=FALSE),AN292,IF(YEAR(NOW())+$P$11+10&lt;AN292,YEAR(NOW())+$P$11+10,AN292))-YEAR(NOW()))))))</f>
        <v>0</v>
      </c>
      <c r="AS292" s="251">
        <f ca="1">IF(N292="$0 (pad)",0,IF(N292=0,0,N292*AV292/100/IF(OR($P$7="",ISNUMBER($P$7)=FALSE),1,((1+$P$7/100)^(IF(OR($P$11="",ISNUMBER($P$11)=FALSE),AN292,IF(YEAR(NOW())+$P$11+10&lt;AN292,YEAR(NOW())+$P$11+10,AN292))-YEAR(NOW()))))*IF(OR($P$9="",ISNUMBER($P$9)=FALSE),1,((1+$P$9/100)^(IF(OR($P$11="",ISNUMBER($P$11)=FALSE),AN292,IF(YEAR(NOW())+$P$11+10&lt;AN292,YEAR(NOW())+$P$11+10,AN292))-YEAR(NOW()))))))</f>
        <v>0</v>
      </c>
      <c r="AT292" s="251">
        <f ca="1">IF(Q292=0,0,Q292*AV292/100/IF(OR($P$7="",ISNUMBER($P$7)=FALSE),1,((1+$P$7/100)^(IF(OR($P$11="",ISNUMBER($P$11)=FALSE),AL292,IF(YEAR(NOW())+$P$11&lt;AL292,YEAR(NOW())+$P$11,AL292))-YEAR(NOW()))))*IF(OR($P$9="",ISNUMBER($P$9)=FALSE),1,((1+$P$9/100)^(IF(OR($P$11="",ISNUMBER($P$11)=FALSE),AL292,IF(YEAR(NOW())+$P$11&lt;AL292,YEAR(NOW())+$P$11,AL292))-YEAR(NOW())))))</f>
        <v>43314</v>
      </c>
      <c r="AU292" s="251">
        <f ca="1">IF(R292=0,0,R292*AV292/100/IF(OR($P$7="",ISNUMBER($P$7)=FALSE),1,((1+$P$7/100)^(IF(OR($P$11="",ISNUMBER($P$11)=FALSE),IF(AN292="",YEAR(NOW())+5,AN292),IF(YEAR(NOW())+$P$11+10&lt;IF(AN292="",YEAR(NOW())+5,AN292),YEAR(NOW())+$P$11+10,IF(AN292="",YEAR(NOW())+5,AN292)))-YEAR(NOW()))))*IF(OR($P$9="",ISNUMBER($P$9)=FALSE),1,((1+$P$9/100)^(IF(OR($P$11="",ISNUMBER($P$11)=FALSE),IF(AN292="",YEAR(NOW())+5,AN292),IF(YEAR(NOW())+$P$11+10&lt;IF(AN292="",YEAR(NOW())+5,AN292),YEAR(NOW())+$P$11+10,IF(AN292="",YEAR(NOW())+5,AN292)))-YEAR(NOW())))))</f>
        <v>2387.5</v>
      </c>
      <c r="AV292" s="78">
        <v>100</v>
      </c>
    </row>
    <row r="293" spans="1:48" x14ac:dyDescent="0.15">
      <c r="A293" s="112">
        <v>274</v>
      </c>
      <c r="B293" s="112" t="s">
        <v>1660</v>
      </c>
      <c r="C293" s="113" t="s">
        <v>1361</v>
      </c>
      <c r="D293" s="112" t="s">
        <v>432</v>
      </c>
      <c r="E293" s="119">
        <v>445252</v>
      </c>
      <c r="F293" s="112" t="s">
        <v>966</v>
      </c>
      <c r="G293" s="112" t="s">
        <v>1661</v>
      </c>
      <c r="H293" s="112" t="s">
        <v>1661</v>
      </c>
      <c r="I293" s="116">
        <v>1</v>
      </c>
      <c r="J293" s="288">
        <v>36400</v>
      </c>
      <c r="K293" s="288">
        <v>20500</v>
      </c>
      <c r="L293" s="288"/>
      <c r="M293" s="288">
        <v>0</v>
      </c>
      <c r="N293" s="288">
        <v>38200</v>
      </c>
      <c r="O293" s="288">
        <v>95100</v>
      </c>
      <c r="P293" s="288">
        <f t="shared" ca="1" si="12"/>
        <v>95100</v>
      </c>
      <c r="Q293" s="289">
        <v>43314</v>
      </c>
      <c r="R293" s="289">
        <v>23875</v>
      </c>
      <c r="S293" s="289">
        <v>67189</v>
      </c>
      <c r="T293" s="290">
        <f t="shared" ca="1" si="13"/>
        <v>67189</v>
      </c>
      <c r="U293" s="109"/>
      <c r="V293" s="109" t="s">
        <v>1366</v>
      </c>
      <c r="W293" s="109" t="s">
        <v>1369</v>
      </c>
      <c r="X293" s="108" t="s">
        <v>1367</v>
      </c>
      <c r="Y293" s="108" t="s">
        <v>1113</v>
      </c>
      <c r="Z293" s="287">
        <v>43951</v>
      </c>
      <c r="AA293" s="107">
        <f t="shared" ca="1" si="14"/>
        <v>48334</v>
      </c>
      <c r="AB293" s="108" t="s">
        <v>1670</v>
      </c>
      <c r="AC293" s="108" t="s">
        <v>1669</v>
      </c>
      <c r="AD293" s="108">
        <v>2012</v>
      </c>
      <c r="AE293" s="110">
        <v>1731</v>
      </c>
      <c r="AF293" s="110">
        <v>732.34</v>
      </c>
      <c r="AG293" s="108" t="s">
        <v>1666</v>
      </c>
      <c r="AH293" s="110"/>
      <c r="AI293" s="109" t="s">
        <v>991</v>
      </c>
      <c r="AJ293" s="109"/>
      <c r="AK293" s="80">
        <v>48334</v>
      </c>
      <c r="AL293" s="78">
        <v>2032</v>
      </c>
      <c r="AM293" s="78">
        <v>2033</v>
      </c>
      <c r="AN293" s="78">
        <v>2042</v>
      </c>
      <c r="AO293" s="251">
        <f ca="1">IF(J293=0,0,J293*AV293/100/IF(OR($P$7="",ISNUMBER($P$7)=FALSE),1,((1+$P$7/100)^(IF(OR($P$11="",ISNUMBER($P$11)=FALSE),AL293,IF(YEAR(NOW())+$P$11&lt;AL293,YEAR(NOW())+$P$11,AL293))-YEAR(NOW()))))*IF(OR($P$9="",ISNUMBER($P$9)=FALSE),1,((1+$P$9/100)^(IF(OR($P$11="",ISNUMBER($P$11)=FALSE),AL293,IF(YEAR(NOW())+$P$11&lt;AL293,YEAR(NOW())+$P$11,AL293))-YEAR(NOW())))))</f>
        <v>36400</v>
      </c>
      <c r="AP293" s="251">
        <f ca="1">IF(K293=0,0,K293*AV293/100/IF(OR($P$7="",ISNUMBER($P$7)=FALSE),1,((1+$P$7/100)^(IF(OR($P$11="",ISNUMBER($P$11)=FALSE),AM293,IF(YEAR(NOW())+$P$11+1&lt;AM293,YEAR(NOW())+$P$11+1,AM293))-YEAR(NOW()))))*IF(OR($P$9="",ISNUMBER($P$9)=FALSE),1,((1+$P$9/100)^(IF(OR($P$11="",ISNUMBER($P$11)=FALSE),AM293,IF(YEAR(NOW())+$P$11+1&lt;AM293,YEAR(NOW())+$P$11+1,AM293))-YEAR(NOW())))))</f>
        <v>20500</v>
      </c>
      <c r="AQ293" s="251"/>
      <c r="AR293" s="251">
        <f ca="1">IF(M293="$0 (pad)",0,IF(M293=0,0,M293*AV293/100/IF(OR($P$7="",ISNUMBER($P$7)=FALSE),1,((1+$P$7/100)^(IF(OR($P$11="",ISNUMBER($P$11)=FALSE),AN293,IF(YEAR(NOW())+$P$11+10&lt;AN293,YEAR(NOW())+$P$11+10,AN293))-YEAR(NOW()))))*IF(OR($P$9="",ISNUMBER($P$9)=FALSE),1,((1+$P$9/100)^(IF(OR($P$11="",ISNUMBER($P$11)=FALSE),AN293,IF(YEAR(NOW())+$P$11+10&lt;AN293,YEAR(NOW())+$P$11+10,AN293))-YEAR(NOW()))))))</f>
        <v>0</v>
      </c>
      <c r="AS293" s="251">
        <f ca="1">IF(N293="$0 (pad)",0,IF(N293=0,0,N293*AV293/100/IF(OR($P$7="",ISNUMBER($P$7)=FALSE),1,((1+$P$7/100)^(IF(OR($P$11="",ISNUMBER($P$11)=FALSE),AN293,IF(YEAR(NOW())+$P$11+10&lt;AN293,YEAR(NOW())+$P$11+10,AN293))-YEAR(NOW()))))*IF(OR($P$9="",ISNUMBER($P$9)=FALSE),1,((1+$P$9/100)^(IF(OR($P$11="",ISNUMBER($P$11)=FALSE),AN293,IF(YEAR(NOW())+$P$11+10&lt;AN293,YEAR(NOW())+$P$11+10,AN293))-YEAR(NOW()))))))</f>
        <v>38200</v>
      </c>
      <c r="AT293" s="251">
        <f ca="1">IF(Q293=0,0,Q293*AV293/100/IF(OR($P$7="",ISNUMBER($P$7)=FALSE),1,((1+$P$7/100)^(IF(OR($P$11="",ISNUMBER($P$11)=FALSE),AL293,IF(YEAR(NOW())+$P$11&lt;AL293,YEAR(NOW())+$P$11,AL293))-YEAR(NOW()))))*IF(OR($P$9="",ISNUMBER($P$9)=FALSE),1,((1+$P$9/100)^(IF(OR($P$11="",ISNUMBER($P$11)=FALSE),AL293,IF(YEAR(NOW())+$P$11&lt;AL293,YEAR(NOW())+$P$11,AL293))-YEAR(NOW())))))</f>
        <v>43314</v>
      </c>
      <c r="AU293" s="251">
        <f ca="1">IF(R293=0,0,R293*AV293/100/IF(OR($P$7="",ISNUMBER($P$7)=FALSE),1,((1+$P$7/100)^(IF(OR($P$11="",ISNUMBER($P$11)=FALSE),IF(AN293="",YEAR(NOW())+5,AN293),IF(YEAR(NOW())+$P$11+10&lt;IF(AN293="",YEAR(NOW())+5,AN293),YEAR(NOW())+$P$11+10,IF(AN293="",YEAR(NOW())+5,AN293)))-YEAR(NOW()))))*IF(OR($P$9="",ISNUMBER($P$9)=FALSE),1,((1+$P$9/100)^(IF(OR($P$11="",ISNUMBER($P$11)=FALSE),IF(AN293="",YEAR(NOW())+5,AN293),IF(YEAR(NOW())+$P$11+10&lt;IF(AN293="",YEAR(NOW())+5,AN293),YEAR(NOW())+$P$11+10,IF(AN293="",YEAR(NOW())+5,AN293)))-YEAR(NOW())))))</f>
        <v>23875</v>
      </c>
      <c r="AV293" s="78">
        <v>100</v>
      </c>
    </row>
    <row r="294" spans="1:48" x14ac:dyDescent="0.15">
      <c r="A294" s="112">
        <v>275</v>
      </c>
      <c r="B294" s="112" t="s">
        <v>1660</v>
      </c>
      <c r="C294" s="113" t="s">
        <v>1361</v>
      </c>
      <c r="D294" s="112" t="s">
        <v>433</v>
      </c>
      <c r="E294" s="119">
        <v>369149</v>
      </c>
      <c r="F294" s="112" t="s">
        <v>966</v>
      </c>
      <c r="G294" s="112" t="s">
        <v>1661</v>
      </c>
      <c r="H294" s="112" t="s">
        <v>1661</v>
      </c>
      <c r="I294" s="116">
        <v>1</v>
      </c>
      <c r="J294" s="288">
        <v>22100</v>
      </c>
      <c r="K294" s="288">
        <v>20500</v>
      </c>
      <c r="L294" s="288"/>
      <c r="M294" s="288">
        <v>0</v>
      </c>
      <c r="N294" s="288">
        <v>35800</v>
      </c>
      <c r="O294" s="288">
        <v>78400</v>
      </c>
      <c r="P294" s="288">
        <f t="shared" ca="1" si="12"/>
        <v>78400</v>
      </c>
      <c r="Q294" s="289">
        <v>43314</v>
      </c>
      <c r="R294" s="289">
        <v>23875</v>
      </c>
      <c r="S294" s="289">
        <v>67189</v>
      </c>
      <c r="T294" s="290">
        <f t="shared" ca="1" si="13"/>
        <v>67189</v>
      </c>
      <c r="U294" s="109"/>
      <c r="V294" s="109" t="s">
        <v>1366</v>
      </c>
      <c r="W294" s="109" t="s">
        <v>1369</v>
      </c>
      <c r="X294" s="108" t="s">
        <v>1367</v>
      </c>
      <c r="Y294" s="108" t="s">
        <v>1110</v>
      </c>
      <c r="Z294" s="287">
        <v>40147</v>
      </c>
      <c r="AA294" s="107">
        <f t="shared" ca="1" si="14"/>
        <v>46752</v>
      </c>
      <c r="AB294" s="108" t="s">
        <v>1670</v>
      </c>
      <c r="AC294" s="108" t="s">
        <v>1669</v>
      </c>
      <c r="AD294" s="108">
        <v>2007</v>
      </c>
      <c r="AE294" s="110">
        <v>945</v>
      </c>
      <c r="AF294" s="110">
        <v>913.31</v>
      </c>
      <c r="AG294" s="108" t="s">
        <v>1666</v>
      </c>
      <c r="AH294" s="110"/>
      <c r="AI294" s="109" t="s">
        <v>991</v>
      </c>
      <c r="AJ294" s="109"/>
      <c r="AK294" s="80">
        <v>46752</v>
      </c>
      <c r="AL294" s="78">
        <v>2027</v>
      </c>
      <c r="AM294" s="78">
        <v>2028</v>
      </c>
      <c r="AN294" s="78">
        <v>2037</v>
      </c>
      <c r="AO294" s="251">
        <f ca="1">IF(J294=0,0,J294*AV294/100/IF(OR($P$7="",ISNUMBER($P$7)=FALSE),1,((1+$P$7/100)^(IF(OR($P$11="",ISNUMBER($P$11)=FALSE),AL294,IF(YEAR(NOW())+$P$11&lt;AL294,YEAR(NOW())+$P$11,AL294))-YEAR(NOW()))))*IF(OR($P$9="",ISNUMBER($P$9)=FALSE),1,((1+$P$9/100)^(IF(OR($P$11="",ISNUMBER($P$11)=FALSE),AL294,IF(YEAR(NOW())+$P$11&lt;AL294,YEAR(NOW())+$P$11,AL294))-YEAR(NOW())))))</f>
        <v>22100</v>
      </c>
      <c r="AP294" s="251">
        <f ca="1">IF(K294=0,0,K294*AV294/100/IF(OR($P$7="",ISNUMBER($P$7)=FALSE),1,((1+$P$7/100)^(IF(OR($P$11="",ISNUMBER($P$11)=FALSE),AM294,IF(YEAR(NOW())+$P$11+1&lt;AM294,YEAR(NOW())+$P$11+1,AM294))-YEAR(NOW()))))*IF(OR($P$9="",ISNUMBER($P$9)=FALSE),1,((1+$P$9/100)^(IF(OR($P$11="",ISNUMBER($P$11)=FALSE),AM294,IF(YEAR(NOW())+$P$11+1&lt;AM294,YEAR(NOW())+$P$11+1,AM294))-YEAR(NOW())))))</f>
        <v>20500</v>
      </c>
      <c r="AQ294" s="251"/>
      <c r="AR294" s="251">
        <f ca="1">IF(M294="$0 (pad)",0,IF(M294=0,0,M294*AV294/100/IF(OR($P$7="",ISNUMBER($P$7)=FALSE),1,((1+$P$7/100)^(IF(OR($P$11="",ISNUMBER($P$11)=FALSE),AN294,IF(YEAR(NOW())+$P$11+10&lt;AN294,YEAR(NOW())+$P$11+10,AN294))-YEAR(NOW()))))*IF(OR($P$9="",ISNUMBER($P$9)=FALSE),1,((1+$P$9/100)^(IF(OR($P$11="",ISNUMBER($P$11)=FALSE),AN294,IF(YEAR(NOW())+$P$11+10&lt;AN294,YEAR(NOW())+$P$11+10,AN294))-YEAR(NOW()))))))</f>
        <v>0</v>
      </c>
      <c r="AS294" s="251">
        <f ca="1">IF(N294="$0 (pad)",0,IF(N294=0,0,N294*AV294/100/IF(OR($P$7="",ISNUMBER($P$7)=FALSE),1,((1+$P$7/100)^(IF(OR($P$11="",ISNUMBER($P$11)=FALSE),AN294,IF(YEAR(NOW())+$P$11+10&lt;AN294,YEAR(NOW())+$P$11+10,AN294))-YEAR(NOW()))))*IF(OR($P$9="",ISNUMBER($P$9)=FALSE),1,((1+$P$9/100)^(IF(OR($P$11="",ISNUMBER($P$11)=FALSE),AN294,IF(YEAR(NOW())+$P$11+10&lt;AN294,YEAR(NOW())+$P$11+10,AN294))-YEAR(NOW()))))))</f>
        <v>35800</v>
      </c>
      <c r="AT294" s="251">
        <f ca="1">IF(Q294=0,0,Q294*AV294/100/IF(OR($P$7="",ISNUMBER($P$7)=FALSE),1,((1+$P$7/100)^(IF(OR($P$11="",ISNUMBER($P$11)=FALSE),AL294,IF(YEAR(NOW())+$P$11&lt;AL294,YEAR(NOW())+$P$11,AL294))-YEAR(NOW()))))*IF(OR($P$9="",ISNUMBER($P$9)=FALSE),1,((1+$P$9/100)^(IF(OR($P$11="",ISNUMBER($P$11)=FALSE),AL294,IF(YEAR(NOW())+$P$11&lt;AL294,YEAR(NOW())+$P$11,AL294))-YEAR(NOW())))))</f>
        <v>43314</v>
      </c>
      <c r="AU294" s="251">
        <f ca="1">IF(R294=0,0,R294*AV294/100/IF(OR($P$7="",ISNUMBER($P$7)=FALSE),1,((1+$P$7/100)^(IF(OR($P$11="",ISNUMBER($P$11)=FALSE),IF(AN294="",YEAR(NOW())+5,AN294),IF(YEAR(NOW())+$P$11+10&lt;IF(AN294="",YEAR(NOW())+5,AN294),YEAR(NOW())+$P$11+10,IF(AN294="",YEAR(NOW())+5,AN294)))-YEAR(NOW()))))*IF(OR($P$9="",ISNUMBER($P$9)=FALSE),1,((1+$P$9/100)^(IF(OR($P$11="",ISNUMBER($P$11)=FALSE),IF(AN294="",YEAR(NOW())+5,AN294),IF(YEAR(NOW())+$P$11+10&lt;IF(AN294="",YEAR(NOW())+5,AN294),YEAR(NOW())+$P$11+10,IF(AN294="",YEAR(NOW())+5,AN294)))-YEAR(NOW())))))</f>
        <v>23875</v>
      </c>
      <c r="AV294" s="78">
        <v>100</v>
      </c>
    </row>
    <row r="295" spans="1:48" x14ac:dyDescent="0.15">
      <c r="A295" s="112">
        <v>276</v>
      </c>
      <c r="B295" s="112" t="s">
        <v>1660</v>
      </c>
      <c r="C295" s="113" t="s">
        <v>1361</v>
      </c>
      <c r="D295" s="112" t="s">
        <v>434</v>
      </c>
      <c r="E295" s="119">
        <v>444288</v>
      </c>
      <c r="F295" s="112" t="s">
        <v>966</v>
      </c>
      <c r="G295" s="112" t="s">
        <v>1661</v>
      </c>
      <c r="H295" s="112" t="s">
        <v>1661</v>
      </c>
      <c r="I295" s="116">
        <v>1</v>
      </c>
      <c r="J295" s="288">
        <v>39300</v>
      </c>
      <c r="K295" s="288">
        <v>20500</v>
      </c>
      <c r="L295" s="288"/>
      <c r="M295" s="288">
        <v>0</v>
      </c>
      <c r="N295" s="288">
        <v>38200</v>
      </c>
      <c r="O295" s="288">
        <v>98000</v>
      </c>
      <c r="P295" s="288">
        <f t="shared" ca="1" si="12"/>
        <v>98000</v>
      </c>
      <c r="Q295" s="289">
        <v>43314</v>
      </c>
      <c r="R295" s="289">
        <v>2387.5</v>
      </c>
      <c r="S295" s="289">
        <v>45701.5</v>
      </c>
      <c r="T295" s="290">
        <f t="shared" ca="1" si="13"/>
        <v>45701.5</v>
      </c>
      <c r="U295" s="109"/>
      <c r="V295" s="109" t="s">
        <v>1366</v>
      </c>
      <c r="W295" s="109" t="s">
        <v>1369</v>
      </c>
      <c r="X295" s="108" t="s">
        <v>1367</v>
      </c>
      <c r="Y295" s="108" t="s">
        <v>1112</v>
      </c>
      <c r="Z295" s="287">
        <v>43100</v>
      </c>
      <c r="AA295" s="107">
        <f t="shared" ca="1" si="14"/>
        <v>47483</v>
      </c>
      <c r="AB295" s="108" t="s">
        <v>1670</v>
      </c>
      <c r="AC295" s="108" t="s">
        <v>1669</v>
      </c>
      <c r="AD295" s="108">
        <v>2012</v>
      </c>
      <c r="AE295" s="110">
        <v>1582</v>
      </c>
      <c r="AF295" s="110">
        <v>734.31</v>
      </c>
      <c r="AG295" s="108" t="s">
        <v>1666</v>
      </c>
      <c r="AH295" s="110"/>
      <c r="AI295" s="109" t="s">
        <v>991</v>
      </c>
      <c r="AJ295" s="109"/>
      <c r="AK295" s="80">
        <v>47483</v>
      </c>
      <c r="AL295" s="78">
        <v>2029</v>
      </c>
      <c r="AM295" s="78">
        <v>2030</v>
      </c>
      <c r="AN295" s="78">
        <v>2039</v>
      </c>
      <c r="AO295" s="251">
        <f ca="1">IF(J295=0,0,J295*AV295/100/IF(OR($P$7="",ISNUMBER($P$7)=FALSE),1,((1+$P$7/100)^(IF(OR($P$11="",ISNUMBER($P$11)=FALSE),AL295,IF(YEAR(NOW())+$P$11&lt;AL295,YEAR(NOW())+$P$11,AL295))-YEAR(NOW()))))*IF(OR($P$9="",ISNUMBER($P$9)=FALSE),1,((1+$P$9/100)^(IF(OR($P$11="",ISNUMBER($P$11)=FALSE),AL295,IF(YEAR(NOW())+$P$11&lt;AL295,YEAR(NOW())+$P$11,AL295))-YEAR(NOW())))))</f>
        <v>39300</v>
      </c>
      <c r="AP295" s="251">
        <f ca="1">IF(K295=0,0,K295*AV295/100/IF(OR($P$7="",ISNUMBER($P$7)=FALSE),1,((1+$P$7/100)^(IF(OR($P$11="",ISNUMBER($P$11)=FALSE),AM295,IF(YEAR(NOW())+$P$11+1&lt;AM295,YEAR(NOW())+$P$11+1,AM295))-YEAR(NOW()))))*IF(OR($P$9="",ISNUMBER($P$9)=FALSE),1,((1+$P$9/100)^(IF(OR($P$11="",ISNUMBER($P$11)=FALSE),AM295,IF(YEAR(NOW())+$P$11+1&lt;AM295,YEAR(NOW())+$P$11+1,AM295))-YEAR(NOW())))))</f>
        <v>20500</v>
      </c>
      <c r="AQ295" s="251"/>
      <c r="AR295" s="251">
        <f ca="1">IF(M295="$0 (pad)",0,IF(M295=0,0,M295*AV295/100/IF(OR($P$7="",ISNUMBER($P$7)=FALSE),1,((1+$P$7/100)^(IF(OR($P$11="",ISNUMBER($P$11)=FALSE),AN295,IF(YEAR(NOW())+$P$11+10&lt;AN295,YEAR(NOW())+$P$11+10,AN295))-YEAR(NOW()))))*IF(OR($P$9="",ISNUMBER($P$9)=FALSE),1,((1+$P$9/100)^(IF(OR($P$11="",ISNUMBER($P$11)=FALSE),AN295,IF(YEAR(NOW())+$P$11+10&lt;AN295,YEAR(NOW())+$P$11+10,AN295))-YEAR(NOW()))))))</f>
        <v>0</v>
      </c>
      <c r="AS295" s="251">
        <f ca="1">IF(N295="$0 (pad)",0,IF(N295=0,0,N295*AV295/100/IF(OR($P$7="",ISNUMBER($P$7)=FALSE),1,((1+$P$7/100)^(IF(OR($P$11="",ISNUMBER($P$11)=FALSE),AN295,IF(YEAR(NOW())+$P$11+10&lt;AN295,YEAR(NOW())+$P$11+10,AN295))-YEAR(NOW()))))*IF(OR($P$9="",ISNUMBER($P$9)=FALSE),1,((1+$P$9/100)^(IF(OR($P$11="",ISNUMBER($P$11)=FALSE),AN295,IF(YEAR(NOW())+$P$11+10&lt;AN295,YEAR(NOW())+$P$11+10,AN295))-YEAR(NOW()))))))</f>
        <v>38200</v>
      </c>
      <c r="AT295" s="251">
        <f ca="1">IF(Q295=0,0,Q295*AV295/100/IF(OR($P$7="",ISNUMBER($P$7)=FALSE),1,((1+$P$7/100)^(IF(OR($P$11="",ISNUMBER($P$11)=FALSE),AL295,IF(YEAR(NOW())+$P$11&lt;AL295,YEAR(NOW())+$P$11,AL295))-YEAR(NOW()))))*IF(OR($P$9="",ISNUMBER($P$9)=FALSE),1,((1+$P$9/100)^(IF(OR($P$11="",ISNUMBER($P$11)=FALSE),AL295,IF(YEAR(NOW())+$P$11&lt;AL295,YEAR(NOW())+$P$11,AL295))-YEAR(NOW())))))</f>
        <v>43314</v>
      </c>
      <c r="AU295" s="251">
        <f ca="1">IF(R295=0,0,R295*AV295/100/IF(OR($P$7="",ISNUMBER($P$7)=FALSE),1,((1+$P$7/100)^(IF(OR($P$11="",ISNUMBER($P$11)=FALSE),IF(AN295="",YEAR(NOW())+5,AN295),IF(YEAR(NOW())+$P$11+10&lt;IF(AN295="",YEAR(NOW())+5,AN295),YEAR(NOW())+$P$11+10,IF(AN295="",YEAR(NOW())+5,AN295)))-YEAR(NOW()))))*IF(OR($P$9="",ISNUMBER($P$9)=FALSE),1,((1+$P$9/100)^(IF(OR($P$11="",ISNUMBER($P$11)=FALSE),IF(AN295="",YEAR(NOW())+5,AN295),IF(YEAR(NOW())+$P$11+10&lt;IF(AN295="",YEAR(NOW())+5,AN295),YEAR(NOW())+$P$11+10,IF(AN295="",YEAR(NOW())+5,AN295)))-YEAR(NOW())))))</f>
        <v>2387.5</v>
      </c>
      <c r="AV295" s="78">
        <v>100</v>
      </c>
    </row>
    <row r="296" spans="1:48" x14ac:dyDescent="0.15">
      <c r="A296" s="112">
        <v>277</v>
      </c>
      <c r="B296" s="112" t="s">
        <v>1660</v>
      </c>
      <c r="C296" s="113" t="s">
        <v>1361</v>
      </c>
      <c r="D296" s="112" t="s">
        <v>435</v>
      </c>
      <c r="E296" s="119">
        <v>444323</v>
      </c>
      <c r="F296" s="112" t="s">
        <v>966</v>
      </c>
      <c r="G296" s="112" t="s">
        <v>1661</v>
      </c>
      <c r="H296" s="112" t="s">
        <v>1661</v>
      </c>
      <c r="I296" s="116">
        <v>1</v>
      </c>
      <c r="J296" s="288">
        <v>36400</v>
      </c>
      <c r="K296" s="288">
        <v>5500</v>
      </c>
      <c r="L296" s="288"/>
      <c r="M296" s="288" t="s">
        <v>989</v>
      </c>
      <c r="N296" s="288" t="s">
        <v>989</v>
      </c>
      <c r="O296" s="288">
        <v>41900</v>
      </c>
      <c r="P296" s="288">
        <f t="shared" ca="1" si="12"/>
        <v>41900</v>
      </c>
      <c r="Q296" s="289">
        <v>43314</v>
      </c>
      <c r="R296" s="289">
        <v>2387.5</v>
      </c>
      <c r="S296" s="289">
        <v>45701.5</v>
      </c>
      <c r="T296" s="290">
        <f t="shared" ca="1" si="13"/>
        <v>45701.5</v>
      </c>
      <c r="U296" s="109"/>
      <c r="V296" s="109" t="s">
        <v>1366</v>
      </c>
      <c r="W296" s="109" t="s">
        <v>1369</v>
      </c>
      <c r="X296" s="108" t="s">
        <v>1367</v>
      </c>
      <c r="Y296" s="108" t="s">
        <v>1112</v>
      </c>
      <c r="Z296" s="287">
        <v>42094</v>
      </c>
      <c r="AA296" s="107">
        <f t="shared" ca="1" si="14"/>
        <v>46477</v>
      </c>
      <c r="AB296" s="108" t="s">
        <v>1670</v>
      </c>
      <c r="AC296" s="108" t="s">
        <v>1669</v>
      </c>
      <c r="AD296" s="108">
        <v>2012</v>
      </c>
      <c r="AE296" s="110">
        <v>1508</v>
      </c>
      <c r="AF296" s="110">
        <v>736.88</v>
      </c>
      <c r="AG296" s="108" t="s">
        <v>1666</v>
      </c>
      <c r="AH296" s="110"/>
      <c r="AI296" s="109" t="s">
        <v>991</v>
      </c>
      <c r="AJ296" s="109"/>
      <c r="AK296" s="80">
        <v>46477</v>
      </c>
      <c r="AL296" s="78">
        <v>2027</v>
      </c>
      <c r="AM296" s="78">
        <v>2028</v>
      </c>
      <c r="AN296" s="78">
        <v>2039</v>
      </c>
      <c r="AO296" s="251">
        <f ca="1">IF(J296=0,0,J296*AV296/100/IF(OR($P$7="",ISNUMBER($P$7)=FALSE),1,((1+$P$7/100)^(IF(OR($P$11="",ISNUMBER($P$11)=FALSE),AL296,IF(YEAR(NOW())+$P$11&lt;AL296,YEAR(NOW())+$P$11,AL296))-YEAR(NOW()))))*IF(OR($P$9="",ISNUMBER($P$9)=FALSE),1,((1+$P$9/100)^(IF(OR($P$11="",ISNUMBER($P$11)=FALSE),AL296,IF(YEAR(NOW())+$P$11&lt;AL296,YEAR(NOW())+$P$11,AL296))-YEAR(NOW())))))</f>
        <v>36400</v>
      </c>
      <c r="AP296" s="251">
        <f ca="1">IF(K296=0,0,K296*AV296/100/IF(OR($P$7="",ISNUMBER($P$7)=FALSE),1,((1+$P$7/100)^(IF(OR($P$11="",ISNUMBER($P$11)=FALSE),AM296,IF(YEAR(NOW())+$P$11+1&lt;AM296,YEAR(NOW())+$P$11+1,AM296))-YEAR(NOW()))))*IF(OR($P$9="",ISNUMBER($P$9)=FALSE),1,((1+$P$9/100)^(IF(OR($P$11="",ISNUMBER($P$11)=FALSE),AM296,IF(YEAR(NOW())+$P$11+1&lt;AM296,YEAR(NOW())+$P$11+1,AM296))-YEAR(NOW())))))</f>
        <v>5500</v>
      </c>
      <c r="AQ296" s="251"/>
      <c r="AR296" s="251">
        <f ca="1">IF(M296="$0 (pad)",0,IF(M296=0,0,M296*AV296/100/IF(OR($P$7="",ISNUMBER($P$7)=FALSE),1,((1+$P$7/100)^(IF(OR($P$11="",ISNUMBER($P$11)=FALSE),AN296,IF(YEAR(NOW())+$P$11+10&lt;AN296,YEAR(NOW())+$P$11+10,AN296))-YEAR(NOW()))))*IF(OR($P$9="",ISNUMBER($P$9)=FALSE),1,((1+$P$9/100)^(IF(OR($P$11="",ISNUMBER($P$11)=FALSE),AN296,IF(YEAR(NOW())+$P$11+10&lt;AN296,YEAR(NOW())+$P$11+10,AN296))-YEAR(NOW()))))))</f>
        <v>0</v>
      </c>
      <c r="AS296" s="251">
        <f ca="1">IF(N296="$0 (pad)",0,IF(N296=0,0,N296*AV296/100/IF(OR($P$7="",ISNUMBER($P$7)=FALSE),1,((1+$P$7/100)^(IF(OR($P$11="",ISNUMBER($P$11)=FALSE),AN296,IF(YEAR(NOW())+$P$11+10&lt;AN296,YEAR(NOW())+$P$11+10,AN296))-YEAR(NOW()))))*IF(OR($P$9="",ISNUMBER($P$9)=FALSE),1,((1+$P$9/100)^(IF(OR($P$11="",ISNUMBER($P$11)=FALSE),AN296,IF(YEAR(NOW())+$P$11+10&lt;AN296,YEAR(NOW())+$P$11+10,AN296))-YEAR(NOW()))))))</f>
        <v>0</v>
      </c>
      <c r="AT296" s="251">
        <f ca="1">IF(Q296=0,0,Q296*AV296/100/IF(OR($P$7="",ISNUMBER($P$7)=FALSE),1,((1+$P$7/100)^(IF(OR($P$11="",ISNUMBER($P$11)=FALSE),AL296,IF(YEAR(NOW())+$P$11&lt;AL296,YEAR(NOW())+$P$11,AL296))-YEAR(NOW()))))*IF(OR($P$9="",ISNUMBER($P$9)=FALSE),1,((1+$P$9/100)^(IF(OR($P$11="",ISNUMBER($P$11)=FALSE),AL296,IF(YEAR(NOW())+$P$11&lt;AL296,YEAR(NOW())+$P$11,AL296))-YEAR(NOW())))))</f>
        <v>43314</v>
      </c>
      <c r="AU296" s="251">
        <f ca="1">IF(R296=0,0,R296*AV296/100/IF(OR($P$7="",ISNUMBER($P$7)=FALSE),1,((1+$P$7/100)^(IF(OR($P$11="",ISNUMBER($P$11)=FALSE),IF(AN296="",YEAR(NOW())+5,AN296),IF(YEAR(NOW())+$P$11+10&lt;IF(AN296="",YEAR(NOW())+5,AN296),YEAR(NOW())+$P$11+10,IF(AN296="",YEAR(NOW())+5,AN296)))-YEAR(NOW()))))*IF(OR($P$9="",ISNUMBER($P$9)=FALSE),1,((1+$P$9/100)^(IF(OR($P$11="",ISNUMBER($P$11)=FALSE),IF(AN296="",YEAR(NOW())+5,AN296),IF(YEAR(NOW())+$P$11+10&lt;IF(AN296="",YEAR(NOW())+5,AN296),YEAR(NOW())+$P$11+10,IF(AN296="",YEAR(NOW())+5,AN296)))-YEAR(NOW())))))</f>
        <v>2387.5</v>
      </c>
      <c r="AV296" s="78">
        <v>100</v>
      </c>
    </row>
    <row r="297" spans="1:48" x14ac:dyDescent="0.15">
      <c r="A297" s="112">
        <v>278</v>
      </c>
      <c r="B297" s="112" t="s">
        <v>1660</v>
      </c>
      <c r="C297" s="113" t="s">
        <v>1361</v>
      </c>
      <c r="D297" s="112" t="s">
        <v>436</v>
      </c>
      <c r="E297" s="119">
        <v>444357</v>
      </c>
      <c r="F297" s="112" t="s">
        <v>966</v>
      </c>
      <c r="G297" s="112" t="s">
        <v>1661</v>
      </c>
      <c r="H297" s="112" t="s">
        <v>1661</v>
      </c>
      <c r="I297" s="116">
        <v>1</v>
      </c>
      <c r="J297" s="288">
        <v>35200</v>
      </c>
      <c r="K297" s="288">
        <v>5500</v>
      </c>
      <c r="L297" s="288"/>
      <c r="M297" s="288" t="s">
        <v>989</v>
      </c>
      <c r="N297" s="288" t="s">
        <v>989</v>
      </c>
      <c r="O297" s="288">
        <v>40700</v>
      </c>
      <c r="P297" s="288">
        <f t="shared" ca="1" si="12"/>
        <v>40700</v>
      </c>
      <c r="Q297" s="289">
        <v>43314</v>
      </c>
      <c r="R297" s="289">
        <v>2387.5</v>
      </c>
      <c r="S297" s="289">
        <v>45701.5</v>
      </c>
      <c r="T297" s="290">
        <f t="shared" ca="1" si="13"/>
        <v>45701.5</v>
      </c>
      <c r="U297" s="109"/>
      <c r="V297" s="109" t="s">
        <v>1366</v>
      </c>
      <c r="W297" s="109" t="s">
        <v>1369</v>
      </c>
      <c r="X297" s="108" t="s">
        <v>1367</v>
      </c>
      <c r="Y297" s="108" t="s">
        <v>1112</v>
      </c>
      <c r="Z297" s="287">
        <v>42247</v>
      </c>
      <c r="AA297" s="107">
        <f t="shared" ca="1" si="14"/>
        <v>46630</v>
      </c>
      <c r="AB297" s="108" t="s">
        <v>1670</v>
      </c>
      <c r="AC297" s="108" t="s">
        <v>1669</v>
      </c>
      <c r="AD297" s="108">
        <v>2012</v>
      </c>
      <c r="AE297" s="110">
        <v>1480</v>
      </c>
      <c r="AF297" s="110">
        <v>737.52</v>
      </c>
      <c r="AG297" s="108" t="s">
        <v>1666</v>
      </c>
      <c r="AH297" s="110"/>
      <c r="AI297" s="109" t="s">
        <v>991</v>
      </c>
      <c r="AJ297" s="109"/>
      <c r="AK297" s="80">
        <v>46630</v>
      </c>
      <c r="AL297" s="78">
        <v>2027</v>
      </c>
      <c r="AM297" s="78">
        <v>2028</v>
      </c>
      <c r="AN297" s="78">
        <v>2039</v>
      </c>
      <c r="AO297" s="251">
        <f ca="1">IF(J297=0,0,J297*AV297/100/IF(OR($P$7="",ISNUMBER($P$7)=FALSE),1,((1+$P$7/100)^(IF(OR($P$11="",ISNUMBER($P$11)=FALSE),AL297,IF(YEAR(NOW())+$P$11&lt;AL297,YEAR(NOW())+$P$11,AL297))-YEAR(NOW()))))*IF(OR($P$9="",ISNUMBER($P$9)=FALSE),1,((1+$P$9/100)^(IF(OR($P$11="",ISNUMBER($P$11)=FALSE),AL297,IF(YEAR(NOW())+$P$11&lt;AL297,YEAR(NOW())+$P$11,AL297))-YEAR(NOW())))))</f>
        <v>35200</v>
      </c>
      <c r="AP297" s="251">
        <f ca="1">IF(K297=0,0,K297*AV297/100/IF(OR($P$7="",ISNUMBER($P$7)=FALSE),1,((1+$P$7/100)^(IF(OR($P$11="",ISNUMBER($P$11)=FALSE),AM297,IF(YEAR(NOW())+$P$11+1&lt;AM297,YEAR(NOW())+$P$11+1,AM297))-YEAR(NOW()))))*IF(OR($P$9="",ISNUMBER($P$9)=FALSE),1,((1+$P$9/100)^(IF(OR($P$11="",ISNUMBER($P$11)=FALSE),AM297,IF(YEAR(NOW())+$P$11+1&lt;AM297,YEAR(NOW())+$P$11+1,AM297))-YEAR(NOW())))))</f>
        <v>5500</v>
      </c>
      <c r="AQ297" s="251"/>
      <c r="AR297" s="251">
        <f ca="1">IF(M297="$0 (pad)",0,IF(M297=0,0,M297*AV297/100/IF(OR($P$7="",ISNUMBER($P$7)=FALSE),1,((1+$P$7/100)^(IF(OR($P$11="",ISNUMBER($P$11)=FALSE),AN297,IF(YEAR(NOW())+$P$11+10&lt;AN297,YEAR(NOW())+$P$11+10,AN297))-YEAR(NOW()))))*IF(OR($P$9="",ISNUMBER($P$9)=FALSE),1,((1+$P$9/100)^(IF(OR($P$11="",ISNUMBER($P$11)=FALSE),AN297,IF(YEAR(NOW())+$P$11+10&lt;AN297,YEAR(NOW())+$P$11+10,AN297))-YEAR(NOW()))))))</f>
        <v>0</v>
      </c>
      <c r="AS297" s="251">
        <f ca="1">IF(N297="$0 (pad)",0,IF(N297=0,0,N297*AV297/100/IF(OR($P$7="",ISNUMBER($P$7)=FALSE),1,((1+$P$7/100)^(IF(OR($P$11="",ISNUMBER($P$11)=FALSE),AN297,IF(YEAR(NOW())+$P$11+10&lt;AN297,YEAR(NOW())+$P$11+10,AN297))-YEAR(NOW()))))*IF(OR($P$9="",ISNUMBER($P$9)=FALSE),1,((1+$P$9/100)^(IF(OR($P$11="",ISNUMBER($P$11)=FALSE),AN297,IF(YEAR(NOW())+$P$11+10&lt;AN297,YEAR(NOW())+$P$11+10,AN297))-YEAR(NOW()))))))</f>
        <v>0</v>
      </c>
      <c r="AT297" s="251">
        <f ca="1">IF(Q297=0,0,Q297*AV297/100/IF(OR($P$7="",ISNUMBER($P$7)=FALSE),1,((1+$P$7/100)^(IF(OR($P$11="",ISNUMBER($P$11)=FALSE),AL297,IF(YEAR(NOW())+$P$11&lt;AL297,YEAR(NOW())+$P$11,AL297))-YEAR(NOW()))))*IF(OR($P$9="",ISNUMBER($P$9)=FALSE),1,((1+$P$9/100)^(IF(OR($P$11="",ISNUMBER($P$11)=FALSE),AL297,IF(YEAR(NOW())+$P$11&lt;AL297,YEAR(NOW())+$P$11,AL297))-YEAR(NOW())))))</f>
        <v>43314</v>
      </c>
      <c r="AU297" s="251">
        <f ca="1">IF(R297=0,0,R297*AV297/100/IF(OR($P$7="",ISNUMBER($P$7)=FALSE),1,((1+$P$7/100)^(IF(OR($P$11="",ISNUMBER($P$11)=FALSE),IF(AN297="",YEAR(NOW())+5,AN297),IF(YEAR(NOW())+$P$11+10&lt;IF(AN297="",YEAR(NOW())+5,AN297),YEAR(NOW())+$P$11+10,IF(AN297="",YEAR(NOW())+5,AN297)))-YEAR(NOW()))))*IF(OR($P$9="",ISNUMBER($P$9)=FALSE),1,((1+$P$9/100)^(IF(OR($P$11="",ISNUMBER($P$11)=FALSE),IF(AN297="",YEAR(NOW())+5,AN297),IF(YEAR(NOW())+$P$11+10&lt;IF(AN297="",YEAR(NOW())+5,AN297),YEAR(NOW())+$P$11+10,IF(AN297="",YEAR(NOW())+5,AN297)))-YEAR(NOW())))))</f>
        <v>2387.5</v>
      </c>
      <c r="AV297" s="78">
        <v>100</v>
      </c>
    </row>
    <row r="298" spans="1:48" x14ac:dyDescent="0.15">
      <c r="A298" s="112">
        <v>279</v>
      </c>
      <c r="B298" s="112" t="s">
        <v>1660</v>
      </c>
      <c r="C298" s="113" t="s">
        <v>1361</v>
      </c>
      <c r="D298" s="112" t="s">
        <v>437</v>
      </c>
      <c r="E298" s="119">
        <v>245714</v>
      </c>
      <c r="F298" s="112" t="s">
        <v>966</v>
      </c>
      <c r="G298" s="112" t="s">
        <v>1391</v>
      </c>
      <c r="H298" s="112" t="s">
        <v>1391</v>
      </c>
      <c r="I298" s="116">
        <v>1</v>
      </c>
      <c r="J298" s="288">
        <v>0</v>
      </c>
      <c r="K298" s="288">
        <v>0</v>
      </c>
      <c r="L298" s="288"/>
      <c r="M298" s="288">
        <v>0</v>
      </c>
      <c r="N298" s="288">
        <v>30800</v>
      </c>
      <c r="O298" s="288">
        <v>30800</v>
      </c>
      <c r="P298" s="288">
        <f t="shared" ca="1" si="12"/>
        <v>30800</v>
      </c>
      <c r="Q298" s="289">
        <v>0</v>
      </c>
      <c r="R298" s="289">
        <v>23875</v>
      </c>
      <c r="S298" s="289">
        <v>23875</v>
      </c>
      <c r="T298" s="290">
        <f t="shared" ca="1" si="13"/>
        <v>23875</v>
      </c>
      <c r="U298" s="109"/>
      <c r="V298" s="109" t="s">
        <v>1366</v>
      </c>
      <c r="W298" s="109" t="s">
        <v>1369</v>
      </c>
      <c r="X298" s="108" t="s">
        <v>1367</v>
      </c>
      <c r="Y298" s="108" t="s">
        <v>1114</v>
      </c>
      <c r="Z298" s="287"/>
      <c r="AA298" s="107" t="str">
        <f t="shared" ca="1" si="14"/>
        <v>Complete</v>
      </c>
      <c r="AB298" s="108"/>
      <c r="AC298" s="108" t="s">
        <v>1669</v>
      </c>
      <c r="AD298" s="108">
        <v>2001</v>
      </c>
      <c r="AE298" s="110">
        <v>1019</v>
      </c>
      <c r="AF298" s="110">
        <v>1019</v>
      </c>
      <c r="AG298" s="108" t="s">
        <v>1664</v>
      </c>
      <c r="AH298" s="110"/>
      <c r="AI298" s="109" t="s">
        <v>991</v>
      </c>
      <c r="AJ298" s="109"/>
      <c r="AK298" s="78" t="s">
        <v>990</v>
      </c>
      <c r="AN298" s="78">
        <v>2027</v>
      </c>
      <c r="AO298" s="251">
        <f ca="1">IF(J298=0,0,J298*AV298/100/IF(OR($P$7="",ISNUMBER($P$7)=FALSE),1,((1+$P$7/100)^(IF(OR($P$11="",ISNUMBER($P$11)=FALSE),AL298,IF(YEAR(NOW())+$P$11&lt;AL298,YEAR(NOW())+$P$11,AL298))-YEAR(NOW()))))*IF(OR($P$9="",ISNUMBER($P$9)=FALSE),1,((1+$P$9/100)^(IF(OR($P$11="",ISNUMBER($P$11)=FALSE),AL298,IF(YEAR(NOW())+$P$11&lt;AL298,YEAR(NOW())+$P$11,AL298))-YEAR(NOW())))))</f>
        <v>0</v>
      </c>
      <c r="AP298" s="251">
        <f ca="1">IF(K298=0,0,K298*AV298/100/IF(OR($P$7="",ISNUMBER($P$7)=FALSE),1,((1+$P$7/100)^(IF(OR($P$11="",ISNUMBER($P$11)=FALSE),AM298,IF(YEAR(NOW())+$P$11+1&lt;AM298,YEAR(NOW())+$P$11+1,AM298))-YEAR(NOW()))))*IF(OR($P$9="",ISNUMBER($P$9)=FALSE),1,((1+$P$9/100)^(IF(OR($P$11="",ISNUMBER($P$11)=FALSE),AM298,IF(YEAR(NOW())+$P$11+1&lt;AM298,YEAR(NOW())+$P$11+1,AM298))-YEAR(NOW())))))</f>
        <v>0</v>
      </c>
      <c r="AQ298" s="251"/>
      <c r="AR298" s="251">
        <f ca="1">IF(M298="$0 (pad)",0,IF(M298=0,0,M298*AV298/100/IF(OR($P$7="",ISNUMBER($P$7)=FALSE),1,((1+$P$7/100)^(IF(OR($P$11="",ISNUMBER($P$11)=FALSE),AN298,IF(YEAR(NOW())+$P$11+10&lt;AN298,YEAR(NOW())+$P$11+10,AN298))-YEAR(NOW()))))*IF(OR($P$9="",ISNUMBER($P$9)=FALSE),1,((1+$P$9/100)^(IF(OR($P$11="",ISNUMBER($P$11)=FALSE),AN298,IF(YEAR(NOW())+$P$11+10&lt;AN298,YEAR(NOW())+$P$11+10,AN298))-YEAR(NOW()))))))</f>
        <v>0</v>
      </c>
      <c r="AS298" s="251">
        <f ca="1">IF(N298="$0 (pad)",0,IF(N298=0,0,N298*AV298/100/IF(OR($P$7="",ISNUMBER($P$7)=FALSE),1,((1+$P$7/100)^(IF(OR($P$11="",ISNUMBER($P$11)=FALSE),AN298,IF(YEAR(NOW())+$P$11+10&lt;AN298,YEAR(NOW())+$P$11+10,AN298))-YEAR(NOW()))))*IF(OR($P$9="",ISNUMBER($P$9)=FALSE),1,((1+$P$9/100)^(IF(OR($P$11="",ISNUMBER($P$11)=FALSE),AN298,IF(YEAR(NOW())+$P$11+10&lt;AN298,YEAR(NOW())+$P$11+10,AN298))-YEAR(NOW()))))))</f>
        <v>30800</v>
      </c>
      <c r="AT298" s="251">
        <f ca="1">IF(Q298=0,0,Q298*AV298/100/IF(OR($P$7="",ISNUMBER($P$7)=FALSE),1,((1+$P$7/100)^(IF(OR($P$11="",ISNUMBER($P$11)=FALSE),AL298,IF(YEAR(NOW())+$P$11&lt;AL298,YEAR(NOW())+$P$11,AL298))-YEAR(NOW()))))*IF(OR($P$9="",ISNUMBER($P$9)=FALSE),1,((1+$P$9/100)^(IF(OR($P$11="",ISNUMBER($P$11)=FALSE),AL298,IF(YEAR(NOW())+$P$11&lt;AL298,YEAR(NOW())+$P$11,AL298))-YEAR(NOW())))))</f>
        <v>0</v>
      </c>
      <c r="AU298" s="251">
        <f ca="1">IF(R298=0,0,R298*AV298/100/IF(OR($P$7="",ISNUMBER($P$7)=FALSE),1,((1+$P$7/100)^(IF(OR($P$11="",ISNUMBER($P$11)=FALSE),IF(AN298="",YEAR(NOW())+5,AN298),IF(YEAR(NOW())+$P$11+10&lt;IF(AN298="",YEAR(NOW())+5,AN298),YEAR(NOW())+$P$11+10,IF(AN298="",YEAR(NOW())+5,AN298)))-YEAR(NOW()))))*IF(OR($P$9="",ISNUMBER($P$9)=FALSE),1,((1+$P$9/100)^(IF(OR($P$11="",ISNUMBER($P$11)=FALSE),IF(AN298="",YEAR(NOW())+5,AN298),IF(YEAR(NOW())+$P$11+10&lt;IF(AN298="",YEAR(NOW())+5,AN298),YEAR(NOW())+$P$11+10,IF(AN298="",YEAR(NOW())+5,AN298)))-YEAR(NOW())))))</f>
        <v>23875</v>
      </c>
      <c r="AV298" s="78">
        <v>100</v>
      </c>
    </row>
    <row r="299" spans="1:48" x14ac:dyDescent="0.15">
      <c r="A299" s="112">
        <v>280</v>
      </c>
      <c r="B299" s="112" t="s">
        <v>1660</v>
      </c>
      <c r="C299" s="113" t="s">
        <v>1361</v>
      </c>
      <c r="D299" s="112" t="s">
        <v>438</v>
      </c>
      <c r="E299" s="119">
        <v>197976</v>
      </c>
      <c r="F299" s="112" t="s">
        <v>966</v>
      </c>
      <c r="G299" s="112" t="s">
        <v>1391</v>
      </c>
      <c r="H299" s="112" t="s">
        <v>1391</v>
      </c>
      <c r="I299" s="116">
        <v>0.33333329999999994</v>
      </c>
      <c r="J299" s="288">
        <v>0</v>
      </c>
      <c r="K299" s="288">
        <v>0</v>
      </c>
      <c r="L299" s="288"/>
      <c r="M299" s="288">
        <v>0</v>
      </c>
      <c r="N299" s="288">
        <v>30800</v>
      </c>
      <c r="O299" s="288">
        <v>30800</v>
      </c>
      <c r="P299" s="288">
        <f t="shared" ca="1" si="12"/>
        <v>10266.665639999999</v>
      </c>
      <c r="Q299" s="289">
        <v>0</v>
      </c>
      <c r="R299" s="289">
        <v>23875</v>
      </c>
      <c r="S299" s="289">
        <v>23875</v>
      </c>
      <c r="T299" s="290">
        <f t="shared" ca="1" si="13"/>
        <v>7958.3325374999995</v>
      </c>
      <c r="U299" s="109"/>
      <c r="V299" s="109" t="s">
        <v>1366</v>
      </c>
      <c r="W299" s="109" t="s">
        <v>1369</v>
      </c>
      <c r="X299" s="108" t="s">
        <v>1367</v>
      </c>
      <c r="Y299" s="108" t="s">
        <v>1115</v>
      </c>
      <c r="Z299" s="287"/>
      <c r="AA299" s="107" t="str">
        <f t="shared" ca="1" si="14"/>
        <v>Complete</v>
      </c>
      <c r="AB299" s="108"/>
      <c r="AC299" s="108" t="s">
        <v>1669</v>
      </c>
      <c r="AD299" s="108">
        <v>1997</v>
      </c>
      <c r="AE299" s="110">
        <v>1028</v>
      </c>
      <c r="AF299" s="110">
        <v>1028</v>
      </c>
      <c r="AG299" s="108" t="s">
        <v>1663</v>
      </c>
      <c r="AH299" s="110"/>
      <c r="AI299" s="109" t="s">
        <v>991</v>
      </c>
      <c r="AJ299" s="109"/>
      <c r="AK299" s="78" t="s">
        <v>990</v>
      </c>
      <c r="AN299" s="78">
        <v>2027</v>
      </c>
      <c r="AO299" s="251">
        <f ca="1">IF(J299=0,0,J299*AV299/100/IF(OR($P$7="",ISNUMBER($P$7)=FALSE),1,((1+$P$7/100)^(IF(OR($P$11="",ISNUMBER($P$11)=FALSE),AL299,IF(YEAR(NOW())+$P$11&lt;AL299,YEAR(NOW())+$P$11,AL299))-YEAR(NOW()))))*IF(OR($P$9="",ISNUMBER($P$9)=FALSE),1,((1+$P$9/100)^(IF(OR($P$11="",ISNUMBER($P$11)=FALSE),AL299,IF(YEAR(NOW())+$P$11&lt;AL299,YEAR(NOW())+$P$11,AL299))-YEAR(NOW())))))</f>
        <v>0</v>
      </c>
      <c r="AP299" s="251">
        <f ca="1">IF(K299=0,0,K299*AV299/100/IF(OR($P$7="",ISNUMBER($P$7)=FALSE),1,((1+$P$7/100)^(IF(OR($P$11="",ISNUMBER($P$11)=FALSE),AM299,IF(YEAR(NOW())+$P$11+1&lt;AM299,YEAR(NOW())+$P$11+1,AM299))-YEAR(NOW()))))*IF(OR($P$9="",ISNUMBER($P$9)=FALSE),1,((1+$P$9/100)^(IF(OR($P$11="",ISNUMBER($P$11)=FALSE),AM299,IF(YEAR(NOW())+$P$11+1&lt;AM299,YEAR(NOW())+$P$11+1,AM299))-YEAR(NOW())))))</f>
        <v>0</v>
      </c>
      <c r="AQ299" s="251"/>
      <c r="AR299" s="251">
        <f ca="1">IF(M299="$0 (pad)",0,IF(M299=0,0,M299*AV299/100/IF(OR($P$7="",ISNUMBER($P$7)=FALSE),1,((1+$P$7/100)^(IF(OR($P$11="",ISNUMBER($P$11)=FALSE),AN299,IF(YEAR(NOW())+$P$11+10&lt;AN299,YEAR(NOW())+$P$11+10,AN299))-YEAR(NOW()))))*IF(OR($P$9="",ISNUMBER($P$9)=FALSE),1,((1+$P$9/100)^(IF(OR($P$11="",ISNUMBER($P$11)=FALSE),AN299,IF(YEAR(NOW())+$P$11+10&lt;AN299,YEAR(NOW())+$P$11+10,AN299))-YEAR(NOW()))))))</f>
        <v>0</v>
      </c>
      <c r="AS299" s="251">
        <f ca="1">IF(N299="$0 (pad)",0,IF(N299=0,0,N299*AV299/100/IF(OR($P$7="",ISNUMBER($P$7)=FALSE),1,((1+$P$7/100)^(IF(OR($P$11="",ISNUMBER($P$11)=FALSE),AN299,IF(YEAR(NOW())+$P$11+10&lt;AN299,YEAR(NOW())+$P$11+10,AN299))-YEAR(NOW()))))*IF(OR($P$9="",ISNUMBER($P$9)=FALSE),1,((1+$P$9/100)^(IF(OR($P$11="",ISNUMBER($P$11)=FALSE),AN299,IF(YEAR(NOW())+$P$11+10&lt;AN299,YEAR(NOW())+$P$11+10,AN299))-YEAR(NOW()))))))</f>
        <v>10266.665639999999</v>
      </c>
      <c r="AT299" s="251">
        <f ca="1">IF(Q299=0,0,Q299*AV299/100/IF(OR($P$7="",ISNUMBER($P$7)=FALSE),1,((1+$P$7/100)^(IF(OR($P$11="",ISNUMBER($P$11)=FALSE),AL299,IF(YEAR(NOW())+$P$11&lt;AL299,YEAR(NOW())+$P$11,AL299))-YEAR(NOW()))))*IF(OR($P$9="",ISNUMBER($P$9)=FALSE),1,((1+$P$9/100)^(IF(OR($P$11="",ISNUMBER($P$11)=FALSE),AL299,IF(YEAR(NOW())+$P$11&lt;AL299,YEAR(NOW())+$P$11,AL299))-YEAR(NOW())))))</f>
        <v>0</v>
      </c>
      <c r="AU299" s="251">
        <f ca="1">IF(R299=0,0,R299*AV299/100/IF(OR($P$7="",ISNUMBER($P$7)=FALSE),1,((1+$P$7/100)^(IF(OR($P$11="",ISNUMBER($P$11)=FALSE),IF(AN299="",YEAR(NOW())+5,AN299),IF(YEAR(NOW())+$P$11+10&lt;IF(AN299="",YEAR(NOW())+5,AN299),YEAR(NOW())+$P$11+10,IF(AN299="",YEAR(NOW())+5,AN299)))-YEAR(NOW()))))*IF(OR($P$9="",ISNUMBER($P$9)=FALSE),1,((1+$P$9/100)^(IF(OR($P$11="",ISNUMBER($P$11)=FALSE),IF(AN299="",YEAR(NOW())+5,AN299),IF(YEAR(NOW())+$P$11+10&lt;IF(AN299="",YEAR(NOW())+5,AN299),YEAR(NOW())+$P$11+10,IF(AN299="",YEAR(NOW())+5,AN299)))-YEAR(NOW())))))</f>
        <v>7958.3325374999995</v>
      </c>
      <c r="AV299" s="78">
        <v>33.333329999999997</v>
      </c>
    </row>
    <row r="300" spans="1:48" x14ac:dyDescent="0.15">
      <c r="A300" s="112">
        <v>281</v>
      </c>
      <c r="B300" s="112" t="s">
        <v>1660</v>
      </c>
      <c r="C300" s="113" t="s">
        <v>1361</v>
      </c>
      <c r="D300" s="112" t="s">
        <v>439</v>
      </c>
      <c r="E300" s="119">
        <v>275994</v>
      </c>
      <c r="F300" s="112" t="s">
        <v>966</v>
      </c>
      <c r="G300" s="112" t="s">
        <v>1391</v>
      </c>
      <c r="H300" s="112" t="s">
        <v>1391</v>
      </c>
      <c r="I300" s="116">
        <v>0.73</v>
      </c>
      <c r="J300" s="288">
        <v>0</v>
      </c>
      <c r="K300" s="288">
        <v>0</v>
      </c>
      <c r="L300" s="288"/>
      <c r="M300" s="288">
        <v>0</v>
      </c>
      <c r="N300" s="288">
        <v>30800</v>
      </c>
      <c r="O300" s="288">
        <v>30800</v>
      </c>
      <c r="P300" s="288">
        <f t="shared" ca="1" si="12"/>
        <v>22484</v>
      </c>
      <c r="Q300" s="289">
        <v>0</v>
      </c>
      <c r="R300" s="289">
        <v>23875</v>
      </c>
      <c r="S300" s="289">
        <v>23875</v>
      </c>
      <c r="T300" s="290">
        <f t="shared" ca="1" si="13"/>
        <v>17428.75</v>
      </c>
      <c r="U300" s="109"/>
      <c r="V300" s="109" t="s">
        <v>1366</v>
      </c>
      <c r="W300" s="109" t="s">
        <v>1369</v>
      </c>
      <c r="X300" s="108" t="s">
        <v>1367</v>
      </c>
      <c r="Y300" s="108" t="s">
        <v>1116</v>
      </c>
      <c r="Z300" s="287"/>
      <c r="AA300" s="107" t="str">
        <f t="shared" ca="1" si="14"/>
        <v>Complete</v>
      </c>
      <c r="AB300" s="108"/>
      <c r="AC300" s="108" t="s">
        <v>1669</v>
      </c>
      <c r="AD300" s="108">
        <v>2002</v>
      </c>
      <c r="AE300" s="110">
        <v>990</v>
      </c>
      <c r="AF300" s="110">
        <v>990</v>
      </c>
      <c r="AG300" s="108" t="s">
        <v>1665</v>
      </c>
      <c r="AH300" s="110"/>
      <c r="AI300" s="109" t="s">
        <v>991</v>
      </c>
      <c r="AJ300" s="109"/>
      <c r="AK300" s="78" t="s">
        <v>990</v>
      </c>
      <c r="AN300" s="78">
        <v>2027</v>
      </c>
      <c r="AO300" s="251">
        <f ca="1">IF(J300=0,0,J300*AV300/100/IF(OR($P$7="",ISNUMBER($P$7)=FALSE),1,((1+$P$7/100)^(IF(OR($P$11="",ISNUMBER($P$11)=FALSE),AL300,IF(YEAR(NOW())+$P$11&lt;AL300,YEAR(NOW())+$P$11,AL300))-YEAR(NOW()))))*IF(OR($P$9="",ISNUMBER($P$9)=FALSE),1,((1+$P$9/100)^(IF(OR($P$11="",ISNUMBER($P$11)=FALSE),AL300,IF(YEAR(NOW())+$P$11&lt;AL300,YEAR(NOW())+$P$11,AL300))-YEAR(NOW())))))</f>
        <v>0</v>
      </c>
      <c r="AP300" s="251">
        <f ca="1">IF(K300=0,0,K300*AV300/100/IF(OR($P$7="",ISNUMBER($P$7)=FALSE),1,((1+$P$7/100)^(IF(OR($P$11="",ISNUMBER($P$11)=FALSE),AM300,IF(YEAR(NOW())+$P$11+1&lt;AM300,YEAR(NOW())+$P$11+1,AM300))-YEAR(NOW()))))*IF(OR($P$9="",ISNUMBER($P$9)=FALSE),1,((1+$P$9/100)^(IF(OR($P$11="",ISNUMBER($P$11)=FALSE),AM300,IF(YEAR(NOW())+$P$11+1&lt;AM300,YEAR(NOW())+$P$11+1,AM300))-YEAR(NOW())))))</f>
        <v>0</v>
      </c>
      <c r="AQ300" s="251"/>
      <c r="AR300" s="251">
        <f ca="1">IF(M300="$0 (pad)",0,IF(M300=0,0,M300*AV300/100/IF(OR($P$7="",ISNUMBER($P$7)=FALSE),1,((1+$P$7/100)^(IF(OR($P$11="",ISNUMBER($P$11)=FALSE),AN300,IF(YEAR(NOW())+$P$11+10&lt;AN300,YEAR(NOW())+$P$11+10,AN300))-YEAR(NOW()))))*IF(OR($P$9="",ISNUMBER($P$9)=FALSE),1,((1+$P$9/100)^(IF(OR($P$11="",ISNUMBER($P$11)=FALSE),AN300,IF(YEAR(NOW())+$P$11+10&lt;AN300,YEAR(NOW())+$P$11+10,AN300))-YEAR(NOW()))))))</f>
        <v>0</v>
      </c>
      <c r="AS300" s="251">
        <f ca="1">IF(N300="$0 (pad)",0,IF(N300=0,0,N300*AV300/100/IF(OR($P$7="",ISNUMBER($P$7)=FALSE),1,((1+$P$7/100)^(IF(OR($P$11="",ISNUMBER($P$11)=FALSE),AN300,IF(YEAR(NOW())+$P$11+10&lt;AN300,YEAR(NOW())+$P$11+10,AN300))-YEAR(NOW()))))*IF(OR($P$9="",ISNUMBER($P$9)=FALSE),1,((1+$P$9/100)^(IF(OR($P$11="",ISNUMBER($P$11)=FALSE),AN300,IF(YEAR(NOW())+$P$11+10&lt;AN300,YEAR(NOW())+$P$11+10,AN300))-YEAR(NOW()))))))</f>
        <v>22484</v>
      </c>
      <c r="AT300" s="251">
        <f ca="1">IF(Q300=0,0,Q300*AV300/100/IF(OR($P$7="",ISNUMBER($P$7)=FALSE),1,((1+$P$7/100)^(IF(OR($P$11="",ISNUMBER($P$11)=FALSE),AL300,IF(YEAR(NOW())+$P$11&lt;AL300,YEAR(NOW())+$P$11,AL300))-YEAR(NOW()))))*IF(OR($P$9="",ISNUMBER($P$9)=FALSE),1,((1+$P$9/100)^(IF(OR($P$11="",ISNUMBER($P$11)=FALSE),AL300,IF(YEAR(NOW())+$P$11&lt;AL300,YEAR(NOW())+$P$11,AL300))-YEAR(NOW())))))</f>
        <v>0</v>
      </c>
      <c r="AU300" s="251">
        <f ca="1">IF(R300=0,0,R300*AV300/100/IF(OR($P$7="",ISNUMBER($P$7)=FALSE),1,((1+$P$7/100)^(IF(OR($P$11="",ISNUMBER($P$11)=FALSE),IF(AN300="",YEAR(NOW())+5,AN300),IF(YEAR(NOW())+$P$11+10&lt;IF(AN300="",YEAR(NOW())+5,AN300),YEAR(NOW())+$P$11+10,IF(AN300="",YEAR(NOW())+5,AN300)))-YEAR(NOW()))))*IF(OR($P$9="",ISNUMBER($P$9)=FALSE),1,((1+$P$9/100)^(IF(OR($P$11="",ISNUMBER($P$11)=FALSE),IF(AN300="",YEAR(NOW())+5,AN300),IF(YEAR(NOW())+$P$11+10&lt;IF(AN300="",YEAR(NOW())+5,AN300),YEAR(NOW())+$P$11+10,IF(AN300="",YEAR(NOW())+5,AN300)))-YEAR(NOW())))))</f>
        <v>17428.75</v>
      </c>
      <c r="AV300" s="78">
        <v>73</v>
      </c>
    </row>
    <row r="301" spans="1:48" x14ac:dyDescent="0.15">
      <c r="A301" s="112">
        <v>282</v>
      </c>
      <c r="B301" s="112" t="s">
        <v>1660</v>
      </c>
      <c r="C301" s="113" t="s">
        <v>1361</v>
      </c>
      <c r="D301" s="112" t="s">
        <v>440</v>
      </c>
      <c r="E301" s="119">
        <v>399167</v>
      </c>
      <c r="F301" s="112" t="s">
        <v>966</v>
      </c>
      <c r="G301" s="112" t="s">
        <v>1661</v>
      </c>
      <c r="H301" s="112" t="s">
        <v>1661</v>
      </c>
      <c r="I301" s="116">
        <v>1</v>
      </c>
      <c r="J301" s="288">
        <v>22800</v>
      </c>
      <c r="K301" s="288">
        <v>2500</v>
      </c>
      <c r="L301" s="288"/>
      <c r="M301" s="288">
        <v>0</v>
      </c>
      <c r="N301" s="288">
        <v>30800</v>
      </c>
      <c r="O301" s="288">
        <v>56100</v>
      </c>
      <c r="P301" s="288">
        <f t="shared" ca="1" si="12"/>
        <v>56100</v>
      </c>
      <c r="Q301" s="289">
        <v>13300</v>
      </c>
      <c r="R301" s="289">
        <v>23875</v>
      </c>
      <c r="S301" s="289">
        <v>37175</v>
      </c>
      <c r="T301" s="290">
        <f t="shared" ca="1" si="13"/>
        <v>37175</v>
      </c>
      <c r="U301" s="109"/>
      <c r="V301" s="109" t="s">
        <v>1366</v>
      </c>
      <c r="W301" s="109" t="s">
        <v>1369</v>
      </c>
      <c r="X301" s="108" t="s">
        <v>1367</v>
      </c>
      <c r="Y301" s="108" t="s">
        <v>1117</v>
      </c>
      <c r="Z301" s="287">
        <v>39691</v>
      </c>
      <c r="AA301" s="107">
        <f t="shared" ca="1" si="14"/>
        <v>45838</v>
      </c>
      <c r="AB301" s="108" t="s">
        <v>1670</v>
      </c>
      <c r="AC301" s="108" t="s">
        <v>1669</v>
      </c>
      <c r="AD301" s="108">
        <v>2008</v>
      </c>
      <c r="AE301" s="110">
        <v>745</v>
      </c>
      <c r="AF301" s="110">
        <v>745</v>
      </c>
      <c r="AG301" s="108" t="s">
        <v>1664</v>
      </c>
      <c r="AH301" s="110"/>
      <c r="AI301" s="109" t="s">
        <v>991</v>
      </c>
      <c r="AJ301" s="109"/>
      <c r="AK301" s="80">
        <v>45838</v>
      </c>
      <c r="AL301" s="78">
        <v>2025</v>
      </c>
      <c r="AM301" s="78">
        <v>2026</v>
      </c>
      <c r="AN301" s="78">
        <v>2035</v>
      </c>
      <c r="AO301" s="251">
        <f ca="1">IF(J301=0,0,J301*AV301/100/IF(OR($P$7="",ISNUMBER($P$7)=FALSE),1,((1+$P$7/100)^(IF(OR($P$11="",ISNUMBER($P$11)=FALSE),AL301,IF(YEAR(NOW())+$P$11&lt;AL301,YEAR(NOW())+$P$11,AL301))-YEAR(NOW()))))*IF(OR($P$9="",ISNUMBER($P$9)=FALSE),1,((1+$P$9/100)^(IF(OR($P$11="",ISNUMBER($P$11)=FALSE),AL301,IF(YEAR(NOW())+$P$11&lt;AL301,YEAR(NOW())+$P$11,AL301))-YEAR(NOW())))))</f>
        <v>22800</v>
      </c>
      <c r="AP301" s="251">
        <f ca="1">IF(K301=0,0,K301*AV301/100/IF(OR($P$7="",ISNUMBER($P$7)=FALSE),1,((1+$P$7/100)^(IF(OR($P$11="",ISNUMBER($P$11)=FALSE),AM301,IF(YEAR(NOW())+$P$11+1&lt;AM301,YEAR(NOW())+$P$11+1,AM301))-YEAR(NOW()))))*IF(OR($P$9="",ISNUMBER($P$9)=FALSE),1,((1+$P$9/100)^(IF(OR($P$11="",ISNUMBER($P$11)=FALSE),AM301,IF(YEAR(NOW())+$P$11+1&lt;AM301,YEAR(NOW())+$P$11+1,AM301))-YEAR(NOW())))))</f>
        <v>2500</v>
      </c>
      <c r="AQ301" s="251"/>
      <c r="AR301" s="251">
        <f ca="1">IF(M301="$0 (pad)",0,IF(M301=0,0,M301*AV301/100/IF(OR($P$7="",ISNUMBER($P$7)=FALSE),1,((1+$P$7/100)^(IF(OR($P$11="",ISNUMBER($P$11)=FALSE),AN301,IF(YEAR(NOW())+$P$11+10&lt;AN301,YEAR(NOW())+$P$11+10,AN301))-YEAR(NOW()))))*IF(OR($P$9="",ISNUMBER($P$9)=FALSE),1,((1+$P$9/100)^(IF(OR($P$11="",ISNUMBER($P$11)=FALSE),AN301,IF(YEAR(NOW())+$P$11+10&lt;AN301,YEAR(NOW())+$P$11+10,AN301))-YEAR(NOW()))))))</f>
        <v>0</v>
      </c>
      <c r="AS301" s="251">
        <f ca="1">IF(N301="$0 (pad)",0,IF(N301=0,0,N301*AV301/100/IF(OR($P$7="",ISNUMBER($P$7)=FALSE),1,((1+$P$7/100)^(IF(OR($P$11="",ISNUMBER($P$11)=FALSE),AN301,IF(YEAR(NOW())+$P$11+10&lt;AN301,YEAR(NOW())+$P$11+10,AN301))-YEAR(NOW()))))*IF(OR($P$9="",ISNUMBER($P$9)=FALSE),1,((1+$P$9/100)^(IF(OR($P$11="",ISNUMBER($P$11)=FALSE),AN301,IF(YEAR(NOW())+$P$11+10&lt;AN301,YEAR(NOW())+$P$11+10,AN301))-YEAR(NOW()))))))</f>
        <v>30800</v>
      </c>
      <c r="AT301" s="251">
        <f ca="1">IF(Q301=0,0,Q301*AV301/100/IF(OR($P$7="",ISNUMBER($P$7)=FALSE),1,((1+$P$7/100)^(IF(OR($P$11="",ISNUMBER($P$11)=FALSE),AL301,IF(YEAR(NOW())+$P$11&lt;AL301,YEAR(NOW())+$P$11,AL301))-YEAR(NOW()))))*IF(OR($P$9="",ISNUMBER($P$9)=FALSE),1,((1+$P$9/100)^(IF(OR($P$11="",ISNUMBER($P$11)=FALSE),AL301,IF(YEAR(NOW())+$P$11&lt;AL301,YEAR(NOW())+$P$11,AL301))-YEAR(NOW())))))</f>
        <v>13300</v>
      </c>
      <c r="AU301" s="251">
        <f ca="1">IF(R301=0,0,R301*AV301/100/IF(OR($P$7="",ISNUMBER($P$7)=FALSE),1,((1+$P$7/100)^(IF(OR($P$11="",ISNUMBER($P$11)=FALSE),IF(AN301="",YEAR(NOW())+5,AN301),IF(YEAR(NOW())+$P$11+10&lt;IF(AN301="",YEAR(NOW())+5,AN301),YEAR(NOW())+$P$11+10,IF(AN301="",YEAR(NOW())+5,AN301)))-YEAR(NOW()))))*IF(OR($P$9="",ISNUMBER($P$9)=FALSE),1,((1+$P$9/100)^(IF(OR($P$11="",ISNUMBER($P$11)=FALSE),IF(AN301="",YEAR(NOW())+5,AN301),IF(YEAR(NOW())+$P$11+10&lt;IF(AN301="",YEAR(NOW())+5,AN301),YEAR(NOW())+$P$11+10,IF(AN301="",YEAR(NOW())+5,AN301)))-YEAR(NOW())))))</f>
        <v>23875</v>
      </c>
      <c r="AV301" s="78">
        <v>100</v>
      </c>
    </row>
    <row r="302" spans="1:48" x14ac:dyDescent="0.15">
      <c r="A302" s="112">
        <v>283</v>
      </c>
      <c r="B302" s="112" t="s">
        <v>1660</v>
      </c>
      <c r="C302" s="113" t="s">
        <v>1361</v>
      </c>
      <c r="D302" s="112" t="s">
        <v>441</v>
      </c>
      <c r="E302" s="119">
        <v>435848</v>
      </c>
      <c r="F302" s="112" t="s">
        <v>966</v>
      </c>
      <c r="G302" s="112" t="s">
        <v>1391</v>
      </c>
      <c r="H302" s="112" t="s">
        <v>1391</v>
      </c>
      <c r="I302" s="116">
        <v>1</v>
      </c>
      <c r="J302" s="288">
        <v>0</v>
      </c>
      <c r="K302" s="288">
        <v>0</v>
      </c>
      <c r="L302" s="288"/>
      <c r="M302" s="288">
        <v>0</v>
      </c>
      <c r="N302" s="288">
        <v>30800</v>
      </c>
      <c r="O302" s="288">
        <v>30800</v>
      </c>
      <c r="P302" s="288">
        <f t="shared" ca="1" si="12"/>
        <v>30800</v>
      </c>
      <c r="Q302" s="289">
        <v>0</v>
      </c>
      <c r="R302" s="289">
        <v>23875</v>
      </c>
      <c r="S302" s="289">
        <v>23875</v>
      </c>
      <c r="T302" s="290">
        <f t="shared" ca="1" si="13"/>
        <v>23875</v>
      </c>
      <c r="U302" s="109"/>
      <c r="V302" s="109" t="s">
        <v>1366</v>
      </c>
      <c r="W302" s="109" t="s">
        <v>1369</v>
      </c>
      <c r="X302" s="108" t="s">
        <v>1367</v>
      </c>
      <c r="Y302" s="108" t="s">
        <v>1119</v>
      </c>
      <c r="Z302" s="287"/>
      <c r="AA302" s="107" t="str">
        <f t="shared" ca="1" si="14"/>
        <v>Complete</v>
      </c>
      <c r="AB302" s="108"/>
      <c r="AC302" s="108" t="s">
        <v>1669</v>
      </c>
      <c r="AD302" s="108">
        <v>2011</v>
      </c>
      <c r="AE302" s="110">
        <v>711</v>
      </c>
      <c r="AF302" s="110">
        <v>705.24</v>
      </c>
      <c r="AG302" s="108" t="s">
        <v>1665</v>
      </c>
      <c r="AH302" s="110"/>
      <c r="AI302" s="109" t="s">
        <v>991</v>
      </c>
      <c r="AJ302" s="109"/>
      <c r="AK302" s="78" t="s">
        <v>990</v>
      </c>
      <c r="AN302" s="78">
        <v>2027</v>
      </c>
      <c r="AO302" s="251">
        <f ca="1">IF(J302=0,0,J302*AV302/100/IF(OR($P$7="",ISNUMBER($P$7)=FALSE),1,((1+$P$7/100)^(IF(OR($P$11="",ISNUMBER($P$11)=FALSE),AL302,IF(YEAR(NOW())+$P$11&lt;AL302,YEAR(NOW())+$P$11,AL302))-YEAR(NOW()))))*IF(OR($P$9="",ISNUMBER($P$9)=FALSE),1,((1+$P$9/100)^(IF(OR($P$11="",ISNUMBER($P$11)=FALSE),AL302,IF(YEAR(NOW())+$P$11&lt;AL302,YEAR(NOW())+$P$11,AL302))-YEAR(NOW())))))</f>
        <v>0</v>
      </c>
      <c r="AP302" s="251">
        <f ca="1">IF(K302=0,0,K302*AV302/100/IF(OR($P$7="",ISNUMBER($P$7)=FALSE),1,((1+$P$7/100)^(IF(OR($P$11="",ISNUMBER($P$11)=FALSE),AM302,IF(YEAR(NOW())+$P$11+1&lt;AM302,YEAR(NOW())+$P$11+1,AM302))-YEAR(NOW()))))*IF(OR($P$9="",ISNUMBER($P$9)=FALSE),1,((1+$P$9/100)^(IF(OR($P$11="",ISNUMBER($P$11)=FALSE),AM302,IF(YEAR(NOW())+$P$11+1&lt;AM302,YEAR(NOW())+$P$11+1,AM302))-YEAR(NOW())))))</f>
        <v>0</v>
      </c>
      <c r="AQ302" s="251"/>
      <c r="AR302" s="251">
        <f ca="1">IF(M302="$0 (pad)",0,IF(M302=0,0,M302*AV302/100/IF(OR($P$7="",ISNUMBER($P$7)=FALSE),1,((1+$P$7/100)^(IF(OR($P$11="",ISNUMBER($P$11)=FALSE),AN302,IF(YEAR(NOW())+$P$11+10&lt;AN302,YEAR(NOW())+$P$11+10,AN302))-YEAR(NOW()))))*IF(OR($P$9="",ISNUMBER($P$9)=FALSE),1,((1+$P$9/100)^(IF(OR($P$11="",ISNUMBER($P$11)=FALSE),AN302,IF(YEAR(NOW())+$P$11+10&lt;AN302,YEAR(NOW())+$P$11+10,AN302))-YEAR(NOW()))))))</f>
        <v>0</v>
      </c>
      <c r="AS302" s="251">
        <f ca="1">IF(N302="$0 (pad)",0,IF(N302=0,0,N302*AV302/100/IF(OR($P$7="",ISNUMBER($P$7)=FALSE),1,((1+$P$7/100)^(IF(OR($P$11="",ISNUMBER($P$11)=FALSE),AN302,IF(YEAR(NOW())+$P$11+10&lt;AN302,YEAR(NOW())+$P$11+10,AN302))-YEAR(NOW()))))*IF(OR($P$9="",ISNUMBER($P$9)=FALSE),1,((1+$P$9/100)^(IF(OR($P$11="",ISNUMBER($P$11)=FALSE),AN302,IF(YEAR(NOW())+$P$11+10&lt;AN302,YEAR(NOW())+$P$11+10,AN302))-YEAR(NOW()))))))</f>
        <v>30800</v>
      </c>
      <c r="AT302" s="251">
        <f ca="1">IF(Q302=0,0,Q302*AV302/100/IF(OR($P$7="",ISNUMBER($P$7)=FALSE),1,((1+$P$7/100)^(IF(OR($P$11="",ISNUMBER($P$11)=FALSE),AL302,IF(YEAR(NOW())+$P$11&lt;AL302,YEAR(NOW())+$P$11,AL302))-YEAR(NOW()))))*IF(OR($P$9="",ISNUMBER($P$9)=FALSE),1,((1+$P$9/100)^(IF(OR($P$11="",ISNUMBER($P$11)=FALSE),AL302,IF(YEAR(NOW())+$P$11&lt;AL302,YEAR(NOW())+$P$11,AL302))-YEAR(NOW())))))</f>
        <v>0</v>
      </c>
      <c r="AU302" s="251">
        <f ca="1">IF(R302=0,0,R302*AV302/100/IF(OR($P$7="",ISNUMBER($P$7)=FALSE),1,((1+$P$7/100)^(IF(OR($P$11="",ISNUMBER($P$11)=FALSE),IF(AN302="",YEAR(NOW())+5,AN302),IF(YEAR(NOW())+$P$11+10&lt;IF(AN302="",YEAR(NOW())+5,AN302),YEAR(NOW())+$P$11+10,IF(AN302="",YEAR(NOW())+5,AN302)))-YEAR(NOW()))))*IF(OR($P$9="",ISNUMBER($P$9)=FALSE),1,((1+$P$9/100)^(IF(OR($P$11="",ISNUMBER($P$11)=FALSE),IF(AN302="",YEAR(NOW())+5,AN302),IF(YEAR(NOW())+$P$11+10&lt;IF(AN302="",YEAR(NOW())+5,AN302),YEAR(NOW())+$P$11+10,IF(AN302="",YEAR(NOW())+5,AN302)))-YEAR(NOW())))))</f>
        <v>23875</v>
      </c>
      <c r="AV302" s="78">
        <v>100</v>
      </c>
    </row>
    <row r="303" spans="1:48" x14ac:dyDescent="0.15">
      <c r="A303" s="112">
        <v>284</v>
      </c>
      <c r="B303" s="112" t="s">
        <v>1660</v>
      </c>
      <c r="C303" s="113" t="s">
        <v>1361</v>
      </c>
      <c r="D303" s="112" t="s">
        <v>442</v>
      </c>
      <c r="E303" s="119">
        <v>370574</v>
      </c>
      <c r="F303" s="112" t="s">
        <v>966</v>
      </c>
      <c r="G303" s="112" t="s">
        <v>1391</v>
      </c>
      <c r="H303" s="112" t="s">
        <v>1391</v>
      </c>
      <c r="I303" s="116">
        <v>1</v>
      </c>
      <c r="J303" s="288">
        <v>0</v>
      </c>
      <c r="K303" s="288">
        <v>0</v>
      </c>
      <c r="L303" s="288"/>
      <c r="M303" s="288">
        <v>0</v>
      </c>
      <c r="N303" s="288">
        <v>30800</v>
      </c>
      <c r="O303" s="288">
        <v>30800</v>
      </c>
      <c r="P303" s="288">
        <f t="shared" ca="1" si="12"/>
        <v>30800</v>
      </c>
      <c r="Q303" s="289">
        <v>0</v>
      </c>
      <c r="R303" s="289">
        <v>23875</v>
      </c>
      <c r="S303" s="289">
        <v>23875</v>
      </c>
      <c r="T303" s="290">
        <f t="shared" ca="1" si="13"/>
        <v>23875</v>
      </c>
      <c r="U303" s="109"/>
      <c r="V303" s="109" t="s">
        <v>1366</v>
      </c>
      <c r="W303" s="109" t="s">
        <v>1369</v>
      </c>
      <c r="X303" s="108" t="s">
        <v>1367</v>
      </c>
      <c r="Y303" s="108" t="s">
        <v>1120</v>
      </c>
      <c r="Z303" s="287"/>
      <c r="AA303" s="107" t="str">
        <f t="shared" ca="1" si="14"/>
        <v>Complete</v>
      </c>
      <c r="AB303" s="108"/>
      <c r="AC303" s="108" t="s">
        <v>1669</v>
      </c>
      <c r="AD303" s="108">
        <v>2007</v>
      </c>
      <c r="AE303" s="110">
        <v>899</v>
      </c>
      <c r="AF303" s="110">
        <v>899</v>
      </c>
      <c r="AG303" s="108" t="s">
        <v>1664</v>
      </c>
      <c r="AH303" s="110"/>
      <c r="AI303" s="109" t="s">
        <v>991</v>
      </c>
      <c r="AJ303" s="109"/>
      <c r="AK303" s="78" t="s">
        <v>990</v>
      </c>
      <c r="AN303" s="78">
        <v>2027</v>
      </c>
      <c r="AO303" s="251">
        <f ca="1">IF(J303=0,0,J303*AV303/100/IF(OR($P$7="",ISNUMBER($P$7)=FALSE),1,((1+$P$7/100)^(IF(OR($P$11="",ISNUMBER($P$11)=FALSE),AL303,IF(YEAR(NOW())+$P$11&lt;AL303,YEAR(NOW())+$P$11,AL303))-YEAR(NOW()))))*IF(OR($P$9="",ISNUMBER($P$9)=FALSE),1,((1+$P$9/100)^(IF(OR($P$11="",ISNUMBER($P$11)=FALSE),AL303,IF(YEAR(NOW())+$P$11&lt;AL303,YEAR(NOW())+$P$11,AL303))-YEAR(NOW())))))</f>
        <v>0</v>
      </c>
      <c r="AP303" s="251">
        <f ca="1">IF(K303=0,0,K303*AV303/100/IF(OR($P$7="",ISNUMBER($P$7)=FALSE),1,((1+$P$7/100)^(IF(OR($P$11="",ISNUMBER($P$11)=FALSE),AM303,IF(YEAR(NOW())+$P$11+1&lt;AM303,YEAR(NOW())+$P$11+1,AM303))-YEAR(NOW()))))*IF(OR($P$9="",ISNUMBER($P$9)=FALSE),1,((1+$P$9/100)^(IF(OR($P$11="",ISNUMBER($P$11)=FALSE),AM303,IF(YEAR(NOW())+$P$11+1&lt;AM303,YEAR(NOW())+$P$11+1,AM303))-YEAR(NOW())))))</f>
        <v>0</v>
      </c>
      <c r="AQ303" s="251"/>
      <c r="AR303" s="251">
        <f ca="1">IF(M303="$0 (pad)",0,IF(M303=0,0,M303*AV303/100/IF(OR($P$7="",ISNUMBER($P$7)=FALSE),1,((1+$P$7/100)^(IF(OR($P$11="",ISNUMBER($P$11)=FALSE),AN303,IF(YEAR(NOW())+$P$11+10&lt;AN303,YEAR(NOW())+$P$11+10,AN303))-YEAR(NOW()))))*IF(OR($P$9="",ISNUMBER($P$9)=FALSE),1,((1+$P$9/100)^(IF(OR($P$11="",ISNUMBER($P$11)=FALSE),AN303,IF(YEAR(NOW())+$P$11+10&lt;AN303,YEAR(NOW())+$P$11+10,AN303))-YEAR(NOW()))))))</f>
        <v>0</v>
      </c>
      <c r="AS303" s="251">
        <f ca="1">IF(N303="$0 (pad)",0,IF(N303=0,0,N303*AV303/100/IF(OR($P$7="",ISNUMBER($P$7)=FALSE),1,((1+$P$7/100)^(IF(OR($P$11="",ISNUMBER($P$11)=FALSE),AN303,IF(YEAR(NOW())+$P$11+10&lt;AN303,YEAR(NOW())+$P$11+10,AN303))-YEAR(NOW()))))*IF(OR($P$9="",ISNUMBER($P$9)=FALSE),1,((1+$P$9/100)^(IF(OR($P$11="",ISNUMBER($P$11)=FALSE),AN303,IF(YEAR(NOW())+$P$11+10&lt;AN303,YEAR(NOW())+$P$11+10,AN303))-YEAR(NOW()))))))</f>
        <v>30800</v>
      </c>
      <c r="AT303" s="251">
        <f ca="1">IF(Q303=0,0,Q303*AV303/100/IF(OR($P$7="",ISNUMBER($P$7)=FALSE),1,((1+$P$7/100)^(IF(OR($P$11="",ISNUMBER($P$11)=FALSE),AL303,IF(YEAR(NOW())+$P$11&lt;AL303,YEAR(NOW())+$P$11,AL303))-YEAR(NOW()))))*IF(OR($P$9="",ISNUMBER($P$9)=FALSE),1,((1+$P$9/100)^(IF(OR($P$11="",ISNUMBER($P$11)=FALSE),AL303,IF(YEAR(NOW())+$P$11&lt;AL303,YEAR(NOW())+$P$11,AL303))-YEAR(NOW())))))</f>
        <v>0</v>
      </c>
      <c r="AU303" s="251">
        <f ca="1">IF(R303=0,0,R303*AV303/100/IF(OR($P$7="",ISNUMBER($P$7)=FALSE),1,((1+$P$7/100)^(IF(OR($P$11="",ISNUMBER($P$11)=FALSE),IF(AN303="",YEAR(NOW())+5,AN303),IF(YEAR(NOW())+$P$11+10&lt;IF(AN303="",YEAR(NOW())+5,AN303),YEAR(NOW())+$P$11+10,IF(AN303="",YEAR(NOW())+5,AN303)))-YEAR(NOW()))))*IF(OR($P$9="",ISNUMBER($P$9)=FALSE),1,((1+$P$9/100)^(IF(OR($P$11="",ISNUMBER($P$11)=FALSE),IF(AN303="",YEAR(NOW())+5,AN303),IF(YEAR(NOW())+$P$11+10&lt;IF(AN303="",YEAR(NOW())+5,AN303),YEAR(NOW())+$P$11+10,IF(AN303="",YEAR(NOW())+5,AN303)))-YEAR(NOW())))))</f>
        <v>23875</v>
      </c>
      <c r="AV303" s="78">
        <v>100</v>
      </c>
    </row>
    <row r="304" spans="1:48" x14ac:dyDescent="0.15">
      <c r="A304" s="112">
        <v>285</v>
      </c>
      <c r="B304" s="112" t="s">
        <v>1660</v>
      </c>
      <c r="C304" s="113" t="s">
        <v>1361</v>
      </c>
      <c r="D304" s="112" t="s">
        <v>443</v>
      </c>
      <c r="E304" s="119">
        <v>342190</v>
      </c>
      <c r="F304" s="112" t="s">
        <v>966</v>
      </c>
      <c r="G304" s="112" t="s">
        <v>1661</v>
      </c>
      <c r="H304" s="112" t="s">
        <v>1661</v>
      </c>
      <c r="I304" s="116">
        <v>1</v>
      </c>
      <c r="J304" s="288">
        <v>19300</v>
      </c>
      <c r="K304" s="288">
        <v>14500</v>
      </c>
      <c r="L304" s="288"/>
      <c r="M304" s="288">
        <v>0</v>
      </c>
      <c r="N304" s="288">
        <v>30800</v>
      </c>
      <c r="O304" s="288">
        <v>64600</v>
      </c>
      <c r="P304" s="288">
        <f t="shared" ca="1" si="12"/>
        <v>64600</v>
      </c>
      <c r="Q304" s="289">
        <v>30665</v>
      </c>
      <c r="R304" s="289">
        <v>23875</v>
      </c>
      <c r="S304" s="289">
        <v>54540</v>
      </c>
      <c r="T304" s="290">
        <f t="shared" ca="1" si="13"/>
        <v>54540</v>
      </c>
      <c r="U304" s="109"/>
      <c r="V304" s="109" t="s">
        <v>1366</v>
      </c>
      <c r="W304" s="109" t="s">
        <v>1369</v>
      </c>
      <c r="X304" s="108" t="s">
        <v>1367</v>
      </c>
      <c r="Y304" s="108" t="s">
        <v>1121</v>
      </c>
      <c r="Z304" s="287">
        <v>43982</v>
      </c>
      <c r="AA304" s="107">
        <f t="shared" ca="1" si="14"/>
        <v>48365</v>
      </c>
      <c r="AB304" s="108" t="s">
        <v>1670</v>
      </c>
      <c r="AC304" s="108" t="s">
        <v>1669</v>
      </c>
      <c r="AD304" s="108">
        <v>2005</v>
      </c>
      <c r="AE304" s="110">
        <v>900</v>
      </c>
      <c r="AF304" s="110">
        <v>900</v>
      </c>
      <c r="AG304" s="108" t="s">
        <v>1665</v>
      </c>
      <c r="AH304" s="110"/>
      <c r="AI304" s="109" t="s">
        <v>991</v>
      </c>
      <c r="AJ304" s="109"/>
      <c r="AK304" s="80">
        <v>48365</v>
      </c>
      <c r="AL304" s="78">
        <v>2032</v>
      </c>
      <c r="AM304" s="78">
        <v>2033</v>
      </c>
      <c r="AN304" s="78">
        <v>2042</v>
      </c>
      <c r="AO304" s="251">
        <f ca="1">IF(J304=0,0,J304*AV304/100/IF(OR($P$7="",ISNUMBER($P$7)=FALSE),1,((1+$P$7/100)^(IF(OR($P$11="",ISNUMBER($P$11)=FALSE),AL304,IF(YEAR(NOW())+$P$11&lt;AL304,YEAR(NOW())+$P$11,AL304))-YEAR(NOW()))))*IF(OR($P$9="",ISNUMBER($P$9)=FALSE),1,((1+$P$9/100)^(IF(OR($P$11="",ISNUMBER($P$11)=FALSE),AL304,IF(YEAR(NOW())+$P$11&lt;AL304,YEAR(NOW())+$P$11,AL304))-YEAR(NOW())))))</f>
        <v>19300</v>
      </c>
      <c r="AP304" s="251">
        <f ca="1">IF(K304=0,0,K304*AV304/100/IF(OR($P$7="",ISNUMBER($P$7)=FALSE),1,((1+$P$7/100)^(IF(OR($P$11="",ISNUMBER($P$11)=FALSE),AM304,IF(YEAR(NOW())+$P$11+1&lt;AM304,YEAR(NOW())+$P$11+1,AM304))-YEAR(NOW()))))*IF(OR($P$9="",ISNUMBER($P$9)=FALSE),1,((1+$P$9/100)^(IF(OR($P$11="",ISNUMBER($P$11)=FALSE),AM304,IF(YEAR(NOW())+$P$11+1&lt;AM304,YEAR(NOW())+$P$11+1,AM304))-YEAR(NOW())))))</f>
        <v>14500</v>
      </c>
      <c r="AQ304" s="251"/>
      <c r="AR304" s="251">
        <f ca="1">IF(M304="$0 (pad)",0,IF(M304=0,0,M304*AV304/100/IF(OR($P$7="",ISNUMBER($P$7)=FALSE),1,((1+$P$7/100)^(IF(OR($P$11="",ISNUMBER($P$11)=FALSE),AN304,IF(YEAR(NOW())+$P$11+10&lt;AN304,YEAR(NOW())+$P$11+10,AN304))-YEAR(NOW()))))*IF(OR($P$9="",ISNUMBER($P$9)=FALSE),1,((1+$P$9/100)^(IF(OR($P$11="",ISNUMBER($P$11)=FALSE),AN304,IF(YEAR(NOW())+$P$11+10&lt;AN304,YEAR(NOW())+$P$11+10,AN304))-YEAR(NOW()))))))</f>
        <v>0</v>
      </c>
      <c r="AS304" s="251">
        <f ca="1">IF(N304="$0 (pad)",0,IF(N304=0,0,N304*AV304/100/IF(OR($P$7="",ISNUMBER($P$7)=FALSE),1,((1+$P$7/100)^(IF(OR($P$11="",ISNUMBER($P$11)=FALSE),AN304,IF(YEAR(NOW())+$P$11+10&lt;AN304,YEAR(NOW())+$P$11+10,AN304))-YEAR(NOW()))))*IF(OR($P$9="",ISNUMBER($P$9)=FALSE),1,((1+$P$9/100)^(IF(OR($P$11="",ISNUMBER($P$11)=FALSE),AN304,IF(YEAR(NOW())+$P$11+10&lt;AN304,YEAR(NOW())+$P$11+10,AN304))-YEAR(NOW()))))))</f>
        <v>30800</v>
      </c>
      <c r="AT304" s="251">
        <f ca="1">IF(Q304=0,0,Q304*AV304/100/IF(OR($P$7="",ISNUMBER($P$7)=FALSE),1,((1+$P$7/100)^(IF(OR($P$11="",ISNUMBER($P$11)=FALSE),AL304,IF(YEAR(NOW())+$P$11&lt;AL304,YEAR(NOW())+$P$11,AL304))-YEAR(NOW()))))*IF(OR($P$9="",ISNUMBER($P$9)=FALSE),1,((1+$P$9/100)^(IF(OR($P$11="",ISNUMBER($P$11)=FALSE),AL304,IF(YEAR(NOW())+$P$11&lt;AL304,YEAR(NOW())+$P$11,AL304))-YEAR(NOW())))))</f>
        <v>30665</v>
      </c>
      <c r="AU304" s="251">
        <f ca="1">IF(R304=0,0,R304*AV304/100/IF(OR($P$7="",ISNUMBER($P$7)=FALSE),1,((1+$P$7/100)^(IF(OR($P$11="",ISNUMBER($P$11)=FALSE),IF(AN304="",YEAR(NOW())+5,AN304),IF(YEAR(NOW())+$P$11+10&lt;IF(AN304="",YEAR(NOW())+5,AN304),YEAR(NOW())+$P$11+10,IF(AN304="",YEAR(NOW())+5,AN304)))-YEAR(NOW()))))*IF(OR($P$9="",ISNUMBER($P$9)=FALSE),1,((1+$P$9/100)^(IF(OR($P$11="",ISNUMBER($P$11)=FALSE),IF(AN304="",YEAR(NOW())+5,AN304),IF(YEAR(NOW())+$P$11+10&lt;IF(AN304="",YEAR(NOW())+5,AN304),YEAR(NOW())+$P$11+10,IF(AN304="",YEAR(NOW())+5,AN304)))-YEAR(NOW())))))</f>
        <v>23875</v>
      </c>
      <c r="AV304" s="78">
        <v>100</v>
      </c>
    </row>
    <row r="305" spans="1:48" x14ac:dyDescent="0.15">
      <c r="A305" s="112">
        <v>286</v>
      </c>
      <c r="B305" s="112" t="s">
        <v>1660</v>
      </c>
      <c r="C305" s="113" t="s">
        <v>1361</v>
      </c>
      <c r="D305" s="112" t="s">
        <v>444</v>
      </c>
      <c r="E305" s="119">
        <v>457182</v>
      </c>
      <c r="F305" s="112" t="s">
        <v>966</v>
      </c>
      <c r="G305" s="112" t="s">
        <v>1661</v>
      </c>
      <c r="H305" s="112" t="s">
        <v>1661</v>
      </c>
      <c r="I305" s="116">
        <v>1</v>
      </c>
      <c r="J305" s="288">
        <v>40900</v>
      </c>
      <c r="K305" s="288">
        <v>5500</v>
      </c>
      <c r="L305" s="288"/>
      <c r="M305" s="288" t="s">
        <v>989</v>
      </c>
      <c r="N305" s="288" t="s">
        <v>989</v>
      </c>
      <c r="O305" s="288">
        <v>46400</v>
      </c>
      <c r="P305" s="288">
        <f t="shared" ca="1" si="12"/>
        <v>46400</v>
      </c>
      <c r="Q305" s="289">
        <v>43314</v>
      </c>
      <c r="R305" s="289">
        <v>23875</v>
      </c>
      <c r="S305" s="289">
        <v>67189</v>
      </c>
      <c r="T305" s="290">
        <f t="shared" ca="1" si="13"/>
        <v>67189</v>
      </c>
      <c r="U305" s="109"/>
      <c r="V305" s="109" t="s">
        <v>1366</v>
      </c>
      <c r="W305" s="109" t="s">
        <v>1369</v>
      </c>
      <c r="X305" s="108" t="s">
        <v>1367</v>
      </c>
      <c r="Y305" s="108" t="s">
        <v>1122</v>
      </c>
      <c r="Z305" s="287">
        <v>45443</v>
      </c>
      <c r="AA305" s="107">
        <f t="shared" ca="1" si="14"/>
        <v>49826</v>
      </c>
      <c r="AB305" s="108" t="s">
        <v>1670</v>
      </c>
      <c r="AC305" s="108" t="s">
        <v>1669</v>
      </c>
      <c r="AD305" s="108">
        <v>2013</v>
      </c>
      <c r="AE305" s="110">
        <v>1725</v>
      </c>
      <c r="AF305" s="110">
        <v>702.95</v>
      </c>
      <c r="AG305" s="108" t="s">
        <v>1666</v>
      </c>
      <c r="AH305" s="110"/>
      <c r="AI305" s="109" t="s">
        <v>991</v>
      </c>
      <c r="AJ305" s="109"/>
      <c r="AK305" s="80">
        <v>49826</v>
      </c>
      <c r="AL305" s="78">
        <v>2036</v>
      </c>
      <c r="AM305" s="78">
        <v>2037</v>
      </c>
      <c r="AN305" s="78">
        <v>2099</v>
      </c>
      <c r="AO305" s="251">
        <f ca="1">IF(J305=0,0,J305*AV305/100/IF(OR($P$7="",ISNUMBER($P$7)=FALSE),1,((1+$P$7/100)^(IF(OR($P$11="",ISNUMBER($P$11)=FALSE),AL305,IF(YEAR(NOW())+$P$11&lt;AL305,YEAR(NOW())+$P$11,AL305))-YEAR(NOW()))))*IF(OR($P$9="",ISNUMBER($P$9)=FALSE),1,((1+$P$9/100)^(IF(OR($P$11="",ISNUMBER($P$11)=FALSE),AL305,IF(YEAR(NOW())+$P$11&lt;AL305,YEAR(NOW())+$P$11,AL305))-YEAR(NOW())))))</f>
        <v>40900</v>
      </c>
      <c r="AP305" s="251">
        <f ca="1">IF(K305=0,0,K305*AV305/100/IF(OR($P$7="",ISNUMBER($P$7)=FALSE),1,((1+$P$7/100)^(IF(OR($P$11="",ISNUMBER($P$11)=FALSE),AM305,IF(YEAR(NOW())+$P$11+1&lt;AM305,YEAR(NOW())+$P$11+1,AM305))-YEAR(NOW()))))*IF(OR($P$9="",ISNUMBER($P$9)=FALSE),1,((1+$P$9/100)^(IF(OR($P$11="",ISNUMBER($P$11)=FALSE),AM305,IF(YEAR(NOW())+$P$11+1&lt;AM305,YEAR(NOW())+$P$11+1,AM305))-YEAR(NOW())))))</f>
        <v>5500</v>
      </c>
      <c r="AQ305" s="251"/>
      <c r="AR305" s="251">
        <f ca="1">IF(M305="$0 (pad)",0,IF(M305=0,0,M305*AV305/100/IF(OR($P$7="",ISNUMBER($P$7)=FALSE),1,((1+$P$7/100)^(IF(OR($P$11="",ISNUMBER($P$11)=FALSE),AN305,IF(YEAR(NOW())+$P$11+10&lt;AN305,YEAR(NOW())+$P$11+10,AN305))-YEAR(NOW()))))*IF(OR($P$9="",ISNUMBER($P$9)=FALSE),1,((1+$P$9/100)^(IF(OR($P$11="",ISNUMBER($P$11)=FALSE),AN305,IF(YEAR(NOW())+$P$11+10&lt;AN305,YEAR(NOW())+$P$11+10,AN305))-YEAR(NOW()))))))</f>
        <v>0</v>
      </c>
      <c r="AS305" s="251">
        <f ca="1">IF(N305="$0 (pad)",0,IF(N305=0,0,N305*AV305/100/IF(OR($P$7="",ISNUMBER($P$7)=FALSE),1,((1+$P$7/100)^(IF(OR($P$11="",ISNUMBER($P$11)=FALSE),AN305,IF(YEAR(NOW())+$P$11+10&lt;AN305,YEAR(NOW())+$P$11+10,AN305))-YEAR(NOW()))))*IF(OR($P$9="",ISNUMBER($P$9)=FALSE),1,((1+$P$9/100)^(IF(OR($P$11="",ISNUMBER($P$11)=FALSE),AN305,IF(YEAR(NOW())+$P$11+10&lt;AN305,YEAR(NOW())+$P$11+10,AN305))-YEAR(NOW()))))))</f>
        <v>0</v>
      </c>
      <c r="AT305" s="251">
        <f ca="1">IF(Q305=0,0,Q305*AV305/100/IF(OR($P$7="",ISNUMBER($P$7)=FALSE),1,((1+$P$7/100)^(IF(OR($P$11="",ISNUMBER($P$11)=FALSE),AL305,IF(YEAR(NOW())+$P$11&lt;AL305,YEAR(NOW())+$P$11,AL305))-YEAR(NOW()))))*IF(OR($P$9="",ISNUMBER($P$9)=FALSE),1,((1+$P$9/100)^(IF(OR($P$11="",ISNUMBER($P$11)=FALSE),AL305,IF(YEAR(NOW())+$P$11&lt;AL305,YEAR(NOW())+$P$11,AL305))-YEAR(NOW())))))</f>
        <v>43314</v>
      </c>
      <c r="AU305" s="251">
        <f ca="1">IF(R305=0,0,R305*AV305/100/IF(OR($P$7="",ISNUMBER($P$7)=FALSE),1,((1+$P$7/100)^(IF(OR($P$11="",ISNUMBER($P$11)=FALSE),IF(AN305="",YEAR(NOW())+5,AN305),IF(YEAR(NOW())+$P$11+10&lt;IF(AN305="",YEAR(NOW())+5,AN305),YEAR(NOW())+$P$11+10,IF(AN305="",YEAR(NOW())+5,AN305)))-YEAR(NOW()))))*IF(OR($P$9="",ISNUMBER($P$9)=FALSE),1,((1+$P$9/100)^(IF(OR($P$11="",ISNUMBER($P$11)=FALSE),IF(AN305="",YEAR(NOW())+5,AN305),IF(YEAR(NOW())+$P$11+10&lt;IF(AN305="",YEAR(NOW())+5,AN305),YEAR(NOW())+$P$11+10,IF(AN305="",YEAR(NOW())+5,AN305)))-YEAR(NOW())))))</f>
        <v>23875</v>
      </c>
      <c r="AV305" s="78">
        <v>100</v>
      </c>
    </row>
    <row r="306" spans="1:48" x14ac:dyDescent="0.15">
      <c r="A306" s="112">
        <v>287</v>
      </c>
      <c r="B306" s="112" t="s">
        <v>1660</v>
      </c>
      <c r="C306" s="113" t="s">
        <v>1361</v>
      </c>
      <c r="D306" s="112" t="s">
        <v>445</v>
      </c>
      <c r="E306" s="119">
        <v>457183</v>
      </c>
      <c r="F306" s="112" t="s">
        <v>966</v>
      </c>
      <c r="G306" s="112" t="s">
        <v>1661</v>
      </c>
      <c r="H306" s="112" t="s">
        <v>1661</v>
      </c>
      <c r="I306" s="116">
        <v>1</v>
      </c>
      <c r="J306" s="288">
        <v>37900</v>
      </c>
      <c r="K306" s="288">
        <v>5500</v>
      </c>
      <c r="L306" s="288"/>
      <c r="M306" s="288" t="s">
        <v>989</v>
      </c>
      <c r="N306" s="288" t="s">
        <v>989</v>
      </c>
      <c r="O306" s="288">
        <v>43400</v>
      </c>
      <c r="P306" s="288">
        <f t="shared" ca="1" si="12"/>
        <v>43400</v>
      </c>
      <c r="Q306" s="289">
        <v>43314</v>
      </c>
      <c r="R306" s="289">
        <v>2387.5</v>
      </c>
      <c r="S306" s="289">
        <v>45701.5</v>
      </c>
      <c r="T306" s="290">
        <f t="shared" ca="1" si="13"/>
        <v>45701.5</v>
      </c>
      <c r="U306" s="109"/>
      <c r="V306" s="109" t="s">
        <v>1366</v>
      </c>
      <c r="W306" s="109" t="s">
        <v>1369</v>
      </c>
      <c r="X306" s="108" t="s">
        <v>1367</v>
      </c>
      <c r="Y306" s="108" t="s">
        <v>1122</v>
      </c>
      <c r="Z306" s="287">
        <v>45382</v>
      </c>
      <c r="AA306" s="107">
        <f t="shared" ca="1" si="14"/>
        <v>49765</v>
      </c>
      <c r="AB306" s="108" t="s">
        <v>1670</v>
      </c>
      <c r="AC306" s="108" t="s">
        <v>1669</v>
      </c>
      <c r="AD306" s="108">
        <v>2013</v>
      </c>
      <c r="AE306" s="110">
        <v>1639</v>
      </c>
      <c r="AF306" s="110">
        <v>703</v>
      </c>
      <c r="AG306" s="108" t="s">
        <v>1666</v>
      </c>
      <c r="AH306" s="110"/>
      <c r="AI306" s="109" t="s">
        <v>991</v>
      </c>
      <c r="AJ306" s="109"/>
      <c r="AK306" s="80">
        <v>49765</v>
      </c>
      <c r="AL306" s="78">
        <v>2036</v>
      </c>
      <c r="AM306" s="78">
        <v>2037</v>
      </c>
      <c r="AN306" s="78">
        <v>2099</v>
      </c>
      <c r="AO306" s="251">
        <f ca="1">IF(J306=0,0,J306*AV306/100/IF(OR($P$7="",ISNUMBER($P$7)=FALSE),1,((1+$P$7/100)^(IF(OR($P$11="",ISNUMBER($P$11)=FALSE),AL306,IF(YEAR(NOW())+$P$11&lt;AL306,YEAR(NOW())+$P$11,AL306))-YEAR(NOW()))))*IF(OR($P$9="",ISNUMBER($P$9)=FALSE),1,((1+$P$9/100)^(IF(OR($P$11="",ISNUMBER($P$11)=FALSE),AL306,IF(YEAR(NOW())+$P$11&lt;AL306,YEAR(NOW())+$P$11,AL306))-YEAR(NOW())))))</f>
        <v>37900</v>
      </c>
      <c r="AP306" s="251">
        <f ca="1">IF(K306=0,0,K306*AV306/100/IF(OR($P$7="",ISNUMBER($P$7)=FALSE),1,((1+$P$7/100)^(IF(OR($P$11="",ISNUMBER($P$11)=FALSE),AM306,IF(YEAR(NOW())+$P$11+1&lt;AM306,YEAR(NOW())+$P$11+1,AM306))-YEAR(NOW()))))*IF(OR($P$9="",ISNUMBER($P$9)=FALSE),1,((1+$P$9/100)^(IF(OR($P$11="",ISNUMBER($P$11)=FALSE),AM306,IF(YEAR(NOW())+$P$11+1&lt;AM306,YEAR(NOW())+$P$11+1,AM306))-YEAR(NOW())))))</f>
        <v>5500</v>
      </c>
      <c r="AQ306" s="251"/>
      <c r="AR306" s="251">
        <f ca="1">IF(M306="$0 (pad)",0,IF(M306=0,0,M306*AV306/100/IF(OR($P$7="",ISNUMBER($P$7)=FALSE),1,((1+$P$7/100)^(IF(OR($P$11="",ISNUMBER($P$11)=FALSE),AN306,IF(YEAR(NOW())+$P$11+10&lt;AN306,YEAR(NOW())+$P$11+10,AN306))-YEAR(NOW()))))*IF(OR($P$9="",ISNUMBER($P$9)=FALSE),1,((1+$P$9/100)^(IF(OR($P$11="",ISNUMBER($P$11)=FALSE),AN306,IF(YEAR(NOW())+$P$11+10&lt;AN306,YEAR(NOW())+$P$11+10,AN306))-YEAR(NOW()))))))</f>
        <v>0</v>
      </c>
      <c r="AS306" s="251">
        <f ca="1">IF(N306="$0 (pad)",0,IF(N306=0,0,N306*AV306/100/IF(OR($P$7="",ISNUMBER($P$7)=FALSE),1,((1+$P$7/100)^(IF(OR($P$11="",ISNUMBER($P$11)=FALSE),AN306,IF(YEAR(NOW())+$P$11+10&lt;AN306,YEAR(NOW())+$P$11+10,AN306))-YEAR(NOW()))))*IF(OR($P$9="",ISNUMBER($P$9)=FALSE),1,((1+$P$9/100)^(IF(OR($P$11="",ISNUMBER($P$11)=FALSE),AN306,IF(YEAR(NOW())+$P$11+10&lt;AN306,YEAR(NOW())+$P$11+10,AN306))-YEAR(NOW()))))))</f>
        <v>0</v>
      </c>
      <c r="AT306" s="251">
        <f ca="1">IF(Q306=0,0,Q306*AV306/100/IF(OR($P$7="",ISNUMBER($P$7)=FALSE),1,((1+$P$7/100)^(IF(OR($P$11="",ISNUMBER($P$11)=FALSE),AL306,IF(YEAR(NOW())+$P$11&lt;AL306,YEAR(NOW())+$P$11,AL306))-YEAR(NOW()))))*IF(OR($P$9="",ISNUMBER($P$9)=FALSE),1,((1+$P$9/100)^(IF(OR($P$11="",ISNUMBER($P$11)=FALSE),AL306,IF(YEAR(NOW())+$P$11&lt;AL306,YEAR(NOW())+$P$11,AL306))-YEAR(NOW())))))</f>
        <v>43314</v>
      </c>
      <c r="AU306" s="251">
        <f ca="1">IF(R306=0,0,R306*AV306/100/IF(OR($P$7="",ISNUMBER($P$7)=FALSE),1,((1+$P$7/100)^(IF(OR($P$11="",ISNUMBER($P$11)=FALSE),IF(AN306="",YEAR(NOW())+5,AN306),IF(YEAR(NOW())+$P$11+10&lt;IF(AN306="",YEAR(NOW())+5,AN306),YEAR(NOW())+$P$11+10,IF(AN306="",YEAR(NOW())+5,AN306)))-YEAR(NOW()))))*IF(OR($P$9="",ISNUMBER($P$9)=FALSE),1,((1+$P$9/100)^(IF(OR($P$11="",ISNUMBER($P$11)=FALSE),IF(AN306="",YEAR(NOW())+5,AN306),IF(YEAR(NOW())+$P$11+10&lt;IF(AN306="",YEAR(NOW())+5,AN306),YEAR(NOW())+$P$11+10,IF(AN306="",YEAR(NOW())+5,AN306)))-YEAR(NOW())))))</f>
        <v>2387.5</v>
      </c>
      <c r="AV306" s="78">
        <v>100</v>
      </c>
    </row>
    <row r="307" spans="1:48" x14ac:dyDescent="0.15">
      <c r="A307" s="112">
        <v>288</v>
      </c>
      <c r="B307" s="112" t="s">
        <v>1660</v>
      </c>
      <c r="C307" s="113" t="s">
        <v>1361</v>
      </c>
      <c r="D307" s="112" t="s">
        <v>446</v>
      </c>
      <c r="E307" s="119">
        <v>456796</v>
      </c>
      <c r="F307" s="112" t="s">
        <v>966</v>
      </c>
      <c r="G307" s="112" t="s">
        <v>1661</v>
      </c>
      <c r="H307" s="112" t="s">
        <v>1661</v>
      </c>
      <c r="I307" s="116">
        <v>1</v>
      </c>
      <c r="J307" s="288">
        <v>37900</v>
      </c>
      <c r="K307" s="288">
        <v>5500</v>
      </c>
      <c r="L307" s="288"/>
      <c r="M307" s="288" t="s">
        <v>989</v>
      </c>
      <c r="N307" s="288" t="s">
        <v>989</v>
      </c>
      <c r="O307" s="288">
        <v>43400</v>
      </c>
      <c r="P307" s="288">
        <f t="shared" ca="1" si="12"/>
        <v>43400</v>
      </c>
      <c r="Q307" s="289">
        <v>43314</v>
      </c>
      <c r="R307" s="289">
        <v>2387.5</v>
      </c>
      <c r="S307" s="289">
        <v>45701.5</v>
      </c>
      <c r="T307" s="290">
        <f t="shared" ca="1" si="13"/>
        <v>45701.5</v>
      </c>
      <c r="U307" s="109"/>
      <c r="V307" s="109" t="s">
        <v>1366</v>
      </c>
      <c r="W307" s="109" t="s">
        <v>1369</v>
      </c>
      <c r="X307" s="108" t="s">
        <v>1367</v>
      </c>
      <c r="Y307" s="108" t="s">
        <v>1123</v>
      </c>
      <c r="Z307" s="287">
        <v>45351</v>
      </c>
      <c r="AA307" s="107">
        <f t="shared" ca="1" si="14"/>
        <v>49734</v>
      </c>
      <c r="AB307" s="108" t="s">
        <v>1670</v>
      </c>
      <c r="AC307" s="108" t="s">
        <v>1669</v>
      </c>
      <c r="AD307" s="108">
        <v>2013</v>
      </c>
      <c r="AE307" s="110">
        <v>1552</v>
      </c>
      <c r="AF307" s="110">
        <v>712.16</v>
      </c>
      <c r="AG307" s="108" t="s">
        <v>1666</v>
      </c>
      <c r="AH307" s="110"/>
      <c r="AI307" s="109" t="s">
        <v>991</v>
      </c>
      <c r="AJ307" s="109"/>
      <c r="AK307" s="80">
        <v>49734</v>
      </c>
      <c r="AL307" s="78">
        <v>2036</v>
      </c>
      <c r="AM307" s="78">
        <v>2037</v>
      </c>
      <c r="AN307" s="78">
        <v>2050</v>
      </c>
      <c r="AO307" s="251">
        <f ca="1">IF(J307=0,0,J307*AV307/100/IF(OR($P$7="",ISNUMBER($P$7)=FALSE),1,((1+$P$7/100)^(IF(OR($P$11="",ISNUMBER($P$11)=FALSE),AL307,IF(YEAR(NOW())+$P$11&lt;AL307,YEAR(NOW())+$P$11,AL307))-YEAR(NOW()))))*IF(OR($P$9="",ISNUMBER($P$9)=FALSE),1,((1+$P$9/100)^(IF(OR($P$11="",ISNUMBER($P$11)=FALSE),AL307,IF(YEAR(NOW())+$P$11&lt;AL307,YEAR(NOW())+$P$11,AL307))-YEAR(NOW())))))</f>
        <v>37900</v>
      </c>
      <c r="AP307" s="251">
        <f ca="1">IF(K307=0,0,K307*AV307/100/IF(OR($P$7="",ISNUMBER($P$7)=FALSE),1,((1+$P$7/100)^(IF(OR($P$11="",ISNUMBER($P$11)=FALSE),AM307,IF(YEAR(NOW())+$P$11+1&lt;AM307,YEAR(NOW())+$P$11+1,AM307))-YEAR(NOW()))))*IF(OR($P$9="",ISNUMBER($P$9)=FALSE),1,((1+$P$9/100)^(IF(OR($P$11="",ISNUMBER($P$11)=FALSE),AM307,IF(YEAR(NOW())+$P$11+1&lt;AM307,YEAR(NOW())+$P$11+1,AM307))-YEAR(NOW())))))</f>
        <v>5500</v>
      </c>
      <c r="AQ307" s="251"/>
      <c r="AR307" s="251">
        <f ca="1">IF(M307="$0 (pad)",0,IF(M307=0,0,M307*AV307/100/IF(OR($P$7="",ISNUMBER($P$7)=FALSE),1,((1+$P$7/100)^(IF(OR($P$11="",ISNUMBER($P$11)=FALSE),AN307,IF(YEAR(NOW())+$P$11+10&lt;AN307,YEAR(NOW())+$P$11+10,AN307))-YEAR(NOW()))))*IF(OR($P$9="",ISNUMBER($P$9)=FALSE),1,((1+$P$9/100)^(IF(OR($P$11="",ISNUMBER($P$11)=FALSE),AN307,IF(YEAR(NOW())+$P$11+10&lt;AN307,YEAR(NOW())+$P$11+10,AN307))-YEAR(NOW()))))))</f>
        <v>0</v>
      </c>
      <c r="AS307" s="251">
        <f ca="1">IF(N307="$0 (pad)",0,IF(N307=0,0,N307*AV307/100/IF(OR($P$7="",ISNUMBER($P$7)=FALSE),1,((1+$P$7/100)^(IF(OR($P$11="",ISNUMBER($P$11)=FALSE),AN307,IF(YEAR(NOW())+$P$11+10&lt;AN307,YEAR(NOW())+$P$11+10,AN307))-YEAR(NOW()))))*IF(OR($P$9="",ISNUMBER($P$9)=FALSE),1,((1+$P$9/100)^(IF(OR($P$11="",ISNUMBER($P$11)=FALSE),AN307,IF(YEAR(NOW())+$P$11+10&lt;AN307,YEAR(NOW())+$P$11+10,AN307))-YEAR(NOW()))))))</f>
        <v>0</v>
      </c>
      <c r="AT307" s="251">
        <f ca="1">IF(Q307=0,0,Q307*AV307/100/IF(OR($P$7="",ISNUMBER($P$7)=FALSE),1,((1+$P$7/100)^(IF(OR($P$11="",ISNUMBER($P$11)=FALSE),AL307,IF(YEAR(NOW())+$P$11&lt;AL307,YEAR(NOW())+$P$11,AL307))-YEAR(NOW()))))*IF(OR($P$9="",ISNUMBER($P$9)=FALSE),1,((1+$P$9/100)^(IF(OR($P$11="",ISNUMBER($P$11)=FALSE),AL307,IF(YEAR(NOW())+$P$11&lt;AL307,YEAR(NOW())+$P$11,AL307))-YEAR(NOW())))))</f>
        <v>43314</v>
      </c>
      <c r="AU307" s="251">
        <f ca="1">IF(R307=0,0,R307*AV307/100/IF(OR($P$7="",ISNUMBER($P$7)=FALSE),1,((1+$P$7/100)^(IF(OR($P$11="",ISNUMBER($P$11)=FALSE),IF(AN307="",YEAR(NOW())+5,AN307),IF(YEAR(NOW())+$P$11+10&lt;IF(AN307="",YEAR(NOW())+5,AN307),YEAR(NOW())+$P$11+10,IF(AN307="",YEAR(NOW())+5,AN307)))-YEAR(NOW()))))*IF(OR($P$9="",ISNUMBER($P$9)=FALSE),1,((1+$P$9/100)^(IF(OR($P$11="",ISNUMBER($P$11)=FALSE),IF(AN307="",YEAR(NOW())+5,AN307),IF(YEAR(NOW())+$P$11+10&lt;IF(AN307="",YEAR(NOW())+5,AN307),YEAR(NOW())+$P$11+10,IF(AN307="",YEAR(NOW())+5,AN307)))-YEAR(NOW())))))</f>
        <v>2387.5</v>
      </c>
      <c r="AV307" s="78">
        <v>100</v>
      </c>
    </row>
    <row r="308" spans="1:48" x14ac:dyDescent="0.15">
      <c r="A308" s="112">
        <v>289</v>
      </c>
      <c r="B308" s="112" t="s">
        <v>1660</v>
      </c>
      <c r="C308" s="113" t="s">
        <v>1361</v>
      </c>
      <c r="D308" s="112" t="s">
        <v>447</v>
      </c>
      <c r="E308" s="119">
        <v>456797</v>
      </c>
      <c r="F308" s="112" t="s">
        <v>966</v>
      </c>
      <c r="G308" s="112" t="s">
        <v>1661</v>
      </c>
      <c r="H308" s="112" t="s">
        <v>1661</v>
      </c>
      <c r="I308" s="116">
        <v>1</v>
      </c>
      <c r="J308" s="288">
        <v>40900</v>
      </c>
      <c r="K308" s="288">
        <v>5500</v>
      </c>
      <c r="L308" s="288"/>
      <c r="M308" s="288" t="s">
        <v>989</v>
      </c>
      <c r="N308" s="288" t="s">
        <v>989</v>
      </c>
      <c r="O308" s="288">
        <v>46400</v>
      </c>
      <c r="P308" s="288">
        <f t="shared" ca="1" si="12"/>
        <v>46400</v>
      </c>
      <c r="Q308" s="289">
        <v>43314</v>
      </c>
      <c r="R308" s="289">
        <v>2387.5</v>
      </c>
      <c r="S308" s="289">
        <v>45701.5</v>
      </c>
      <c r="T308" s="290">
        <f t="shared" ca="1" si="13"/>
        <v>45701.5</v>
      </c>
      <c r="U308" s="109"/>
      <c r="V308" s="109" t="s">
        <v>1366</v>
      </c>
      <c r="W308" s="109" t="s">
        <v>1369</v>
      </c>
      <c r="X308" s="108" t="s">
        <v>1367</v>
      </c>
      <c r="Y308" s="108" t="s">
        <v>1123</v>
      </c>
      <c r="Z308" s="287">
        <v>45382</v>
      </c>
      <c r="AA308" s="107">
        <f t="shared" ca="1" si="14"/>
        <v>49765</v>
      </c>
      <c r="AB308" s="108" t="s">
        <v>1670</v>
      </c>
      <c r="AC308" s="108" t="s">
        <v>1669</v>
      </c>
      <c r="AD308" s="108">
        <v>2013</v>
      </c>
      <c r="AE308" s="110">
        <v>1647</v>
      </c>
      <c r="AF308" s="110">
        <v>709.56</v>
      </c>
      <c r="AG308" s="108" t="s">
        <v>1666</v>
      </c>
      <c r="AH308" s="110"/>
      <c r="AI308" s="109" t="s">
        <v>991</v>
      </c>
      <c r="AJ308" s="109"/>
      <c r="AK308" s="80">
        <v>49765</v>
      </c>
      <c r="AL308" s="78">
        <v>2036</v>
      </c>
      <c r="AM308" s="78">
        <v>2037</v>
      </c>
      <c r="AN308" s="78">
        <v>2050</v>
      </c>
      <c r="AO308" s="251">
        <f ca="1">IF(J308=0,0,J308*AV308/100/IF(OR($P$7="",ISNUMBER($P$7)=FALSE),1,((1+$P$7/100)^(IF(OR($P$11="",ISNUMBER($P$11)=FALSE),AL308,IF(YEAR(NOW())+$P$11&lt;AL308,YEAR(NOW())+$P$11,AL308))-YEAR(NOW()))))*IF(OR($P$9="",ISNUMBER($P$9)=FALSE),1,((1+$P$9/100)^(IF(OR($P$11="",ISNUMBER($P$11)=FALSE),AL308,IF(YEAR(NOW())+$P$11&lt;AL308,YEAR(NOW())+$P$11,AL308))-YEAR(NOW())))))</f>
        <v>40900</v>
      </c>
      <c r="AP308" s="251">
        <f ca="1">IF(K308=0,0,K308*AV308/100/IF(OR($P$7="",ISNUMBER($P$7)=FALSE),1,((1+$P$7/100)^(IF(OR($P$11="",ISNUMBER($P$11)=FALSE),AM308,IF(YEAR(NOW())+$P$11+1&lt;AM308,YEAR(NOW())+$P$11+1,AM308))-YEAR(NOW()))))*IF(OR($P$9="",ISNUMBER($P$9)=FALSE),1,((1+$P$9/100)^(IF(OR($P$11="",ISNUMBER($P$11)=FALSE),AM308,IF(YEAR(NOW())+$P$11+1&lt;AM308,YEAR(NOW())+$P$11+1,AM308))-YEAR(NOW())))))</f>
        <v>5500</v>
      </c>
      <c r="AQ308" s="251"/>
      <c r="AR308" s="251">
        <f ca="1">IF(M308="$0 (pad)",0,IF(M308=0,0,M308*AV308/100/IF(OR($P$7="",ISNUMBER($P$7)=FALSE),1,((1+$P$7/100)^(IF(OR($P$11="",ISNUMBER($P$11)=FALSE),AN308,IF(YEAR(NOW())+$P$11+10&lt;AN308,YEAR(NOW())+$P$11+10,AN308))-YEAR(NOW()))))*IF(OR($P$9="",ISNUMBER($P$9)=FALSE),1,((1+$P$9/100)^(IF(OR($P$11="",ISNUMBER($P$11)=FALSE),AN308,IF(YEAR(NOW())+$P$11+10&lt;AN308,YEAR(NOW())+$P$11+10,AN308))-YEAR(NOW()))))))</f>
        <v>0</v>
      </c>
      <c r="AS308" s="251">
        <f ca="1">IF(N308="$0 (pad)",0,IF(N308=0,0,N308*AV308/100/IF(OR($P$7="",ISNUMBER($P$7)=FALSE),1,((1+$P$7/100)^(IF(OR($P$11="",ISNUMBER($P$11)=FALSE),AN308,IF(YEAR(NOW())+$P$11+10&lt;AN308,YEAR(NOW())+$P$11+10,AN308))-YEAR(NOW()))))*IF(OR($P$9="",ISNUMBER($P$9)=FALSE),1,((1+$P$9/100)^(IF(OR($P$11="",ISNUMBER($P$11)=FALSE),AN308,IF(YEAR(NOW())+$P$11+10&lt;AN308,YEAR(NOW())+$P$11+10,AN308))-YEAR(NOW()))))))</f>
        <v>0</v>
      </c>
      <c r="AT308" s="251">
        <f ca="1">IF(Q308=0,0,Q308*AV308/100/IF(OR($P$7="",ISNUMBER($P$7)=FALSE),1,((1+$P$7/100)^(IF(OR($P$11="",ISNUMBER($P$11)=FALSE),AL308,IF(YEAR(NOW())+$P$11&lt;AL308,YEAR(NOW())+$P$11,AL308))-YEAR(NOW()))))*IF(OR($P$9="",ISNUMBER($P$9)=FALSE),1,((1+$P$9/100)^(IF(OR($P$11="",ISNUMBER($P$11)=FALSE),AL308,IF(YEAR(NOW())+$P$11&lt;AL308,YEAR(NOW())+$P$11,AL308))-YEAR(NOW())))))</f>
        <v>43314</v>
      </c>
      <c r="AU308" s="251">
        <f ca="1">IF(R308=0,0,R308*AV308/100/IF(OR($P$7="",ISNUMBER($P$7)=FALSE),1,((1+$P$7/100)^(IF(OR($P$11="",ISNUMBER($P$11)=FALSE),IF(AN308="",YEAR(NOW())+5,AN308),IF(YEAR(NOW())+$P$11+10&lt;IF(AN308="",YEAR(NOW())+5,AN308),YEAR(NOW())+$P$11+10,IF(AN308="",YEAR(NOW())+5,AN308)))-YEAR(NOW()))))*IF(OR($P$9="",ISNUMBER($P$9)=FALSE),1,((1+$P$9/100)^(IF(OR($P$11="",ISNUMBER($P$11)=FALSE),IF(AN308="",YEAR(NOW())+5,AN308),IF(YEAR(NOW())+$P$11+10&lt;IF(AN308="",YEAR(NOW())+5,AN308),YEAR(NOW())+$P$11+10,IF(AN308="",YEAR(NOW())+5,AN308)))-YEAR(NOW())))))</f>
        <v>2387.5</v>
      </c>
      <c r="AV308" s="78">
        <v>100</v>
      </c>
    </row>
    <row r="309" spans="1:48" x14ac:dyDescent="0.15">
      <c r="A309" s="112">
        <v>290</v>
      </c>
      <c r="B309" s="112" t="s">
        <v>1660</v>
      </c>
      <c r="C309" s="113" t="s">
        <v>1361</v>
      </c>
      <c r="D309" s="112" t="s">
        <v>448</v>
      </c>
      <c r="E309" s="119">
        <v>449267</v>
      </c>
      <c r="F309" s="112" t="s">
        <v>966</v>
      </c>
      <c r="G309" s="112" t="s">
        <v>1662</v>
      </c>
      <c r="H309" s="112" t="s">
        <v>1662</v>
      </c>
      <c r="I309" s="116">
        <v>1</v>
      </c>
      <c r="J309" s="288">
        <v>33600</v>
      </c>
      <c r="K309" s="288">
        <v>20500</v>
      </c>
      <c r="L309" s="288"/>
      <c r="M309" s="288">
        <v>0</v>
      </c>
      <c r="N309" s="288">
        <v>40700</v>
      </c>
      <c r="O309" s="288">
        <v>94800</v>
      </c>
      <c r="P309" s="288">
        <f t="shared" ca="1" si="12"/>
        <v>94800</v>
      </c>
      <c r="Q309" s="289">
        <v>43314</v>
      </c>
      <c r="R309" s="289">
        <v>2387.5</v>
      </c>
      <c r="S309" s="289">
        <v>45701.5</v>
      </c>
      <c r="T309" s="290">
        <f t="shared" ca="1" si="13"/>
        <v>45701.5</v>
      </c>
      <c r="U309" s="109"/>
      <c r="V309" s="109" t="s">
        <v>1366</v>
      </c>
      <c r="W309" s="109" t="s">
        <v>1369</v>
      </c>
      <c r="X309" s="108" t="s">
        <v>1367</v>
      </c>
      <c r="Y309" s="108" t="s">
        <v>1123</v>
      </c>
      <c r="Z309" s="287">
        <v>47083</v>
      </c>
      <c r="AA309" s="107">
        <f t="shared" ca="1" si="14"/>
        <v>51466</v>
      </c>
      <c r="AB309" s="108" t="s">
        <v>1670</v>
      </c>
      <c r="AC309" s="108" t="s">
        <v>1669</v>
      </c>
      <c r="AD309" s="108">
        <v>2012</v>
      </c>
      <c r="AE309" s="110">
        <v>1482</v>
      </c>
      <c r="AF309" s="110">
        <v>707.21</v>
      </c>
      <c r="AG309" s="108" t="s">
        <v>1666</v>
      </c>
      <c r="AH309" s="110">
        <v>1.5</v>
      </c>
      <c r="AI309" s="109" t="s">
        <v>991</v>
      </c>
      <c r="AJ309" s="109"/>
      <c r="AK309" s="80">
        <v>51466</v>
      </c>
      <c r="AL309" s="78">
        <v>2040</v>
      </c>
      <c r="AM309" s="78">
        <v>2041</v>
      </c>
      <c r="AN309" s="78">
        <v>2050</v>
      </c>
      <c r="AO309" s="251">
        <f ca="1">IF(J309=0,0,J309*AV309/100/IF(OR($P$7="",ISNUMBER($P$7)=FALSE),1,((1+$P$7/100)^(IF(OR($P$11="",ISNUMBER($P$11)=FALSE),AL309,IF(YEAR(NOW())+$P$11&lt;AL309,YEAR(NOW())+$P$11,AL309))-YEAR(NOW()))))*IF(OR($P$9="",ISNUMBER($P$9)=FALSE),1,((1+$P$9/100)^(IF(OR($P$11="",ISNUMBER($P$11)=FALSE),AL309,IF(YEAR(NOW())+$P$11&lt;AL309,YEAR(NOW())+$P$11,AL309))-YEAR(NOW())))))</f>
        <v>33600</v>
      </c>
      <c r="AP309" s="251">
        <f ca="1">IF(K309=0,0,K309*AV309/100/IF(OR($P$7="",ISNUMBER($P$7)=FALSE),1,((1+$P$7/100)^(IF(OR($P$11="",ISNUMBER($P$11)=FALSE),AM309,IF(YEAR(NOW())+$P$11+1&lt;AM309,YEAR(NOW())+$P$11+1,AM309))-YEAR(NOW()))))*IF(OR($P$9="",ISNUMBER($P$9)=FALSE),1,((1+$P$9/100)^(IF(OR($P$11="",ISNUMBER($P$11)=FALSE),AM309,IF(YEAR(NOW())+$P$11+1&lt;AM309,YEAR(NOW())+$P$11+1,AM309))-YEAR(NOW())))))</f>
        <v>20500</v>
      </c>
      <c r="AQ309" s="251"/>
      <c r="AR309" s="251">
        <f ca="1">IF(M309="$0 (pad)",0,IF(M309=0,0,M309*AV309/100/IF(OR($P$7="",ISNUMBER($P$7)=FALSE),1,((1+$P$7/100)^(IF(OR($P$11="",ISNUMBER($P$11)=FALSE),AN309,IF(YEAR(NOW())+$P$11+10&lt;AN309,YEAR(NOW())+$P$11+10,AN309))-YEAR(NOW()))))*IF(OR($P$9="",ISNUMBER($P$9)=FALSE),1,((1+$P$9/100)^(IF(OR($P$11="",ISNUMBER($P$11)=FALSE),AN309,IF(YEAR(NOW())+$P$11+10&lt;AN309,YEAR(NOW())+$P$11+10,AN309))-YEAR(NOW()))))))</f>
        <v>0</v>
      </c>
      <c r="AS309" s="251">
        <f ca="1">IF(N309="$0 (pad)",0,IF(N309=0,0,N309*AV309/100/IF(OR($P$7="",ISNUMBER($P$7)=FALSE),1,((1+$P$7/100)^(IF(OR($P$11="",ISNUMBER($P$11)=FALSE),AN309,IF(YEAR(NOW())+$P$11+10&lt;AN309,YEAR(NOW())+$P$11+10,AN309))-YEAR(NOW()))))*IF(OR($P$9="",ISNUMBER($P$9)=FALSE),1,((1+$P$9/100)^(IF(OR($P$11="",ISNUMBER($P$11)=FALSE),AN309,IF(YEAR(NOW())+$P$11+10&lt;AN309,YEAR(NOW())+$P$11+10,AN309))-YEAR(NOW()))))))</f>
        <v>40700</v>
      </c>
      <c r="AT309" s="251">
        <f ca="1">IF(Q309=0,0,Q309*AV309/100/IF(OR($P$7="",ISNUMBER($P$7)=FALSE),1,((1+$P$7/100)^(IF(OR($P$11="",ISNUMBER($P$11)=FALSE),AL309,IF(YEAR(NOW())+$P$11&lt;AL309,YEAR(NOW())+$P$11,AL309))-YEAR(NOW()))))*IF(OR($P$9="",ISNUMBER($P$9)=FALSE),1,((1+$P$9/100)^(IF(OR($P$11="",ISNUMBER($P$11)=FALSE),AL309,IF(YEAR(NOW())+$P$11&lt;AL309,YEAR(NOW())+$P$11,AL309))-YEAR(NOW())))))</f>
        <v>43314</v>
      </c>
      <c r="AU309" s="251">
        <f ca="1">IF(R309=0,0,R309*AV309/100/IF(OR($P$7="",ISNUMBER($P$7)=FALSE),1,((1+$P$7/100)^(IF(OR($P$11="",ISNUMBER($P$11)=FALSE),IF(AN309="",YEAR(NOW())+5,AN309),IF(YEAR(NOW())+$P$11+10&lt;IF(AN309="",YEAR(NOW())+5,AN309),YEAR(NOW())+$P$11+10,IF(AN309="",YEAR(NOW())+5,AN309)))-YEAR(NOW()))))*IF(OR($P$9="",ISNUMBER($P$9)=FALSE),1,((1+$P$9/100)^(IF(OR($P$11="",ISNUMBER($P$11)=FALSE),IF(AN309="",YEAR(NOW())+5,AN309),IF(YEAR(NOW())+$P$11+10&lt;IF(AN309="",YEAR(NOW())+5,AN309),YEAR(NOW())+$P$11+10,IF(AN309="",YEAR(NOW())+5,AN309)))-YEAR(NOW())))))</f>
        <v>2387.5</v>
      </c>
      <c r="AV309" s="78">
        <v>100</v>
      </c>
    </row>
    <row r="310" spans="1:48" x14ac:dyDescent="0.15">
      <c r="A310" s="112">
        <v>291</v>
      </c>
      <c r="B310" s="112" t="s">
        <v>1660</v>
      </c>
      <c r="C310" s="113" t="s">
        <v>1361</v>
      </c>
      <c r="D310" s="112" t="s">
        <v>449</v>
      </c>
      <c r="E310" s="119">
        <v>456798</v>
      </c>
      <c r="F310" s="112" t="s">
        <v>966</v>
      </c>
      <c r="G310" s="112" t="s">
        <v>1661</v>
      </c>
      <c r="H310" s="112" t="s">
        <v>1661</v>
      </c>
      <c r="I310" s="116">
        <v>1</v>
      </c>
      <c r="J310" s="288">
        <v>36400</v>
      </c>
      <c r="K310" s="288">
        <v>5500</v>
      </c>
      <c r="L310" s="288"/>
      <c r="M310" s="288" t="s">
        <v>989</v>
      </c>
      <c r="N310" s="288" t="s">
        <v>989</v>
      </c>
      <c r="O310" s="288">
        <v>41900</v>
      </c>
      <c r="P310" s="288">
        <f t="shared" ca="1" si="12"/>
        <v>41900</v>
      </c>
      <c r="Q310" s="289">
        <v>43314</v>
      </c>
      <c r="R310" s="289">
        <v>2387.5</v>
      </c>
      <c r="S310" s="289">
        <v>45701.5</v>
      </c>
      <c r="T310" s="290">
        <f t="shared" ca="1" si="13"/>
        <v>45701.5</v>
      </c>
      <c r="U310" s="109"/>
      <c r="V310" s="109" t="s">
        <v>1366</v>
      </c>
      <c r="W310" s="109" t="s">
        <v>1369</v>
      </c>
      <c r="X310" s="108" t="s">
        <v>1367</v>
      </c>
      <c r="Y310" s="108" t="s">
        <v>1123</v>
      </c>
      <c r="Z310" s="287">
        <v>45322</v>
      </c>
      <c r="AA310" s="107">
        <f t="shared" ca="1" si="14"/>
        <v>49705</v>
      </c>
      <c r="AB310" s="108" t="s">
        <v>1670</v>
      </c>
      <c r="AC310" s="108" t="s">
        <v>1669</v>
      </c>
      <c r="AD310" s="108">
        <v>2013</v>
      </c>
      <c r="AE310" s="110">
        <v>1542</v>
      </c>
      <c r="AF310" s="110">
        <v>708.02</v>
      </c>
      <c r="AG310" s="108" t="s">
        <v>1666</v>
      </c>
      <c r="AH310" s="110"/>
      <c r="AI310" s="109" t="s">
        <v>991</v>
      </c>
      <c r="AJ310" s="109"/>
      <c r="AK310" s="80">
        <v>49705</v>
      </c>
      <c r="AL310" s="78">
        <v>2036</v>
      </c>
      <c r="AM310" s="78">
        <v>2037</v>
      </c>
      <c r="AN310" s="78">
        <v>2050</v>
      </c>
      <c r="AO310" s="251">
        <f ca="1">IF(J310=0,0,J310*AV310/100/IF(OR($P$7="",ISNUMBER($P$7)=FALSE),1,((1+$P$7/100)^(IF(OR($P$11="",ISNUMBER($P$11)=FALSE),AL310,IF(YEAR(NOW())+$P$11&lt;AL310,YEAR(NOW())+$P$11,AL310))-YEAR(NOW()))))*IF(OR($P$9="",ISNUMBER($P$9)=FALSE),1,((1+$P$9/100)^(IF(OR($P$11="",ISNUMBER($P$11)=FALSE),AL310,IF(YEAR(NOW())+$P$11&lt;AL310,YEAR(NOW())+$P$11,AL310))-YEAR(NOW())))))</f>
        <v>36400</v>
      </c>
      <c r="AP310" s="251">
        <f ca="1">IF(K310=0,0,K310*AV310/100/IF(OR($P$7="",ISNUMBER($P$7)=FALSE),1,((1+$P$7/100)^(IF(OR($P$11="",ISNUMBER($P$11)=FALSE),AM310,IF(YEAR(NOW())+$P$11+1&lt;AM310,YEAR(NOW())+$P$11+1,AM310))-YEAR(NOW()))))*IF(OR($P$9="",ISNUMBER($P$9)=FALSE),1,((1+$P$9/100)^(IF(OR($P$11="",ISNUMBER($P$11)=FALSE),AM310,IF(YEAR(NOW())+$P$11+1&lt;AM310,YEAR(NOW())+$P$11+1,AM310))-YEAR(NOW())))))</f>
        <v>5500</v>
      </c>
      <c r="AQ310" s="251"/>
      <c r="AR310" s="251">
        <f ca="1">IF(M310="$0 (pad)",0,IF(M310=0,0,M310*AV310/100/IF(OR($P$7="",ISNUMBER($P$7)=FALSE),1,((1+$P$7/100)^(IF(OR($P$11="",ISNUMBER($P$11)=FALSE),AN310,IF(YEAR(NOW())+$P$11+10&lt;AN310,YEAR(NOW())+$P$11+10,AN310))-YEAR(NOW()))))*IF(OR($P$9="",ISNUMBER($P$9)=FALSE),1,((1+$P$9/100)^(IF(OR($P$11="",ISNUMBER($P$11)=FALSE),AN310,IF(YEAR(NOW())+$P$11+10&lt;AN310,YEAR(NOW())+$P$11+10,AN310))-YEAR(NOW()))))))</f>
        <v>0</v>
      </c>
      <c r="AS310" s="251">
        <f ca="1">IF(N310="$0 (pad)",0,IF(N310=0,0,N310*AV310/100/IF(OR($P$7="",ISNUMBER($P$7)=FALSE),1,((1+$P$7/100)^(IF(OR($P$11="",ISNUMBER($P$11)=FALSE),AN310,IF(YEAR(NOW())+$P$11+10&lt;AN310,YEAR(NOW())+$P$11+10,AN310))-YEAR(NOW()))))*IF(OR($P$9="",ISNUMBER($P$9)=FALSE),1,((1+$P$9/100)^(IF(OR($P$11="",ISNUMBER($P$11)=FALSE),AN310,IF(YEAR(NOW())+$P$11+10&lt;AN310,YEAR(NOW())+$P$11+10,AN310))-YEAR(NOW()))))))</f>
        <v>0</v>
      </c>
      <c r="AT310" s="251">
        <f ca="1">IF(Q310=0,0,Q310*AV310/100/IF(OR($P$7="",ISNUMBER($P$7)=FALSE),1,((1+$P$7/100)^(IF(OR($P$11="",ISNUMBER($P$11)=FALSE),AL310,IF(YEAR(NOW())+$P$11&lt;AL310,YEAR(NOW())+$P$11,AL310))-YEAR(NOW()))))*IF(OR($P$9="",ISNUMBER($P$9)=FALSE),1,((1+$P$9/100)^(IF(OR($P$11="",ISNUMBER($P$11)=FALSE),AL310,IF(YEAR(NOW())+$P$11&lt;AL310,YEAR(NOW())+$P$11,AL310))-YEAR(NOW())))))</f>
        <v>43314</v>
      </c>
      <c r="AU310" s="251">
        <f ca="1">IF(R310=0,0,R310*AV310/100/IF(OR($P$7="",ISNUMBER($P$7)=FALSE),1,((1+$P$7/100)^(IF(OR($P$11="",ISNUMBER($P$11)=FALSE),IF(AN310="",YEAR(NOW())+5,AN310),IF(YEAR(NOW())+$P$11+10&lt;IF(AN310="",YEAR(NOW())+5,AN310),YEAR(NOW())+$P$11+10,IF(AN310="",YEAR(NOW())+5,AN310)))-YEAR(NOW()))))*IF(OR($P$9="",ISNUMBER($P$9)=FALSE),1,((1+$P$9/100)^(IF(OR($P$11="",ISNUMBER($P$11)=FALSE),IF(AN310="",YEAR(NOW())+5,AN310),IF(YEAR(NOW())+$P$11+10&lt;IF(AN310="",YEAR(NOW())+5,AN310),YEAR(NOW())+$P$11+10,IF(AN310="",YEAR(NOW())+5,AN310)))-YEAR(NOW())))))</f>
        <v>2387.5</v>
      </c>
      <c r="AV310" s="78">
        <v>100</v>
      </c>
    </row>
    <row r="311" spans="1:48" x14ac:dyDescent="0.15">
      <c r="A311" s="112">
        <v>292</v>
      </c>
      <c r="B311" s="112" t="s">
        <v>1660</v>
      </c>
      <c r="C311" s="113" t="s">
        <v>1361</v>
      </c>
      <c r="D311" s="112" t="s">
        <v>450</v>
      </c>
      <c r="E311" s="119">
        <v>439531</v>
      </c>
      <c r="F311" s="112" t="s">
        <v>966</v>
      </c>
      <c r="G311" s="112" t="s">
        <v>1391</v>
      </c>
      <c r="H311" s="112" t="s">
        <v>1391</v>
      </c>
      <c r="I311" s="116">
        <v>1</v>
      </c>
      <c r="J311" s="288">
        <v>0</v>
      </c>
      <c r="K311" s="288">
        <v>0</v>
      </c>
      <c r="L311" s="288"/>
      <c r="M311" s="288" t="s">
        <v>989</v>
      </c>
      <c r="N311" s="288" t="s">
        <v>989</v>
      </c>
      <c r="O311" s="288">
        <v>0</v>
      </c>
      <c r="P311" s="288">
        <f t="shared" ca="1" si="12"/>
        <v>0</v>
      </c>
      <c r="Q311" s="289">
        <v>0</v>
      </c>
      <c r="R311" s="289">
        <v>23875</v>
      </c>
      <c r="S311" s="289">
        <v>23875</v>
      </c>
      <c r="T311" s="290">
        <f t="shared" ca="1" si="13"/>
        <v>23875</v>
      </c>
      <c r="U311" s="109"/>
      <c r="V311" s="109" t="s">
        <v>1366</v>
      </c>
      <c r="W311" s="109" t="s">
        <v>1369</v>
      </c>
      <c r="X311" s="108" t="s">
        <v>1367</v>
      </c>
      <c r="Y311" s="108" t="s">
        <v>1123</v>
      </c>
      <c r="Z311" s="287"/>
      <c r="AA311" s="107" t="str">
        <f t="shared" ca="1" si="14"/>
        <v>Complete</v>
      </c>
      <c r="AB311" s="108"/>
      <c r="AC311" s="108" t="s">
        <v>1669</v>
      </c>
      <c r="AD311" s="108">
        <v>2011</v>
      </c>
      <c r="AE311" s="110">
        <v>738</v>
      </c>
      <c r="AF311" s="110">
        <v>738</v>
      </c>
      <c r="AG311" s="108" t="s">
        <v>1663</v>
      </c>
      <c r="AH311" s="110"/>
      <c r="AI311" s="109" t="s">
        <v>991</v>
      </c>
      <c r="AJ311" s="109"/>
      <c r="AK311" s="78" t="s">
        <v>990</v>
      </c>
      <c r="AN311" s="78">
        <v>2050</v>
      </c>
      <c r="AO311" s="251">
        <f ca="1">IF(J311=0,0,J311*AV311/100/IF(OR($P$7="",ISNUMBER($P$7)=FALSE),1,((1+$P$7/100)^(IF(OR($P$11="",ISNUMBER($P$11)=FALSE),AL311,IF(YEAR(NOW())+$P$11&lt;AL311,YEAR(NOW())+$P$11,AL311))-YEAR(NOW()))))*IF(OR($P$9="",ISNUMBER($P$9)=FALSE),1,((1+$P$9/100)^(IF(OR($P$11="",ISNUMBER($P$11)=FALSE),AL311,IF(YEAR(NOW())+$P$11&lt;AL311,YEAR(NOW())+$P$11,AL311))-YEAR(NOW())))))</f>
        <v>0</v>
      </c>
      <c r="AP311" s="251">
        <f ca="1">IF(K311=0,0,K311*AV311/100/IF(OR($P$7="",ISNUMBER($P$7)=FALSE),1,((1+$P$7/100)^(IF(OR($P$11="",ISNUMBER($P$11)=FALSE),AM311,IF(YEAR(NOW())+$P$11+1&lt;AM311,YEAR(NOW())+$P$11+1,AM311))-YEAR(NOW()))))*IF(OR($P$9="",ISNUMBER($P$9)=FALSE),1,((1+$P$9/100)^(IF(OR($P$11="",ISNUMBER($P$11)=FALSE),AM311,IF(YEAR(NOW())+$P$11+1&lt;AM311,YEAR(NOW())+$P$11+1,AM311))-YEAR(NOW())))))</f>
        <v>0</v>
      </c>
      <c r="AQ311" s="251"/>
      <c r="AR311" s="251">
        <f ca="1">IF(M311="$0 (pad)",0,IF(M311=0,0,M311*AV311/100/IF(OR($P$7="",ISNUMBER($P$7)=FALSE),1,((1+$P$7/100)^(IF(OR($P$11="",ISNUMBER($P$11)=FALSE),AN311,IF(YEAR(NOW())+$P$11+10&lt;AN311,YEAR(NOW())+$P$11+10,AN311))-YEAR(NOW()))))*IF(OR($P$9="",ISNUMBER($P$9)=FALSE),1,((1+$P$9/100)^(IF(OR($P$11="",ISNUMBER($P$11)=FALSE),AN311,IF(YEAR(NOW())+$P$11+10&lt;AN311,YEAR(NOW())+$P$11+10,AN311))-YEAR(NOW()))))))</f>
        <v>0</v>
      </c>
      <c r="AS311" s="251">
        <f ca="1">IF(N311="$0 (pad)",0,IF(N311=0,0,N311*AV311/100/IF(OR($P$7="",ISNUMBER($P$7)=FALSE),1,((1+$P$7/100)^(IF(OR($P$11="",ISNUMBER($P$11)=FALSE),AN311,IF(YEAR(NOW())+$P$11+10&lt;AN311,YEAR(NOW())+$P$11+10,AN311))-YEAR(NOW()))))*IF(OR($P$9="",ISNUMBER($P$9)=FALSE),1,((1+$P$9/100)^(IF(OR($P$11="",ISNUMBER($P$11)=FALSE),AN311,IF(YEAR(NOW())+$P$11+10&lt;AN311,YEAR(NOW())+$P$11+10,AN311))-YEAR(NOW()))))))</f>
        <v>0</v>
      </c>
      <c r="AT311" s="251">
        <f ca="1">IF(Q311=0,0,Q311*AV311/100/IF(OR($P$7="",ISNUMBER($P$7)=FALSE),1,((1+$P$7/100)^(IF(OR($P$11="",ISNUMBER($P$11)=FALSE),AL311,IF(YEAR(NOW())+$P$11&lt;AL311,YEAR(NOW())+$P$11,AL311))-YEAR(NOW()))))*IF(OR($P$9="",ISNUMBER($P$9)=FALSE),1,((1+$P$9/100)^(IF(OR($P$11="",ISNUMBER($P$11)=FALSE),AL311,IF(YEAR(NOW())+$P$11&lt;AL311,YEAR(NOW())+$P$11,AL311))-YEAR(NOW())))))</f>
        <v>0</v>
      </c>
      <c r="AU311" s="251">
        <f ca="1">IF(R311=0,0,R311*AV311/100/IF(OR($P$7="",ISNUMBER($P$7)=FALSE),1,((1+$P$7/100)^(IF(OR($P$11="",ISNUMBER($P$11)=FALSE),IF(AN311="",YEAR(NOW())+5,AN311),IF(YEAR(NOW())+$P$11+10&lt;IF(AN311="",YEAR(NOW())+5,AN311),YEAR(NOW())+$P$11+10,IF(AN311="",YEAR(NOW())+5,AN311)))-YEAR(NOW()))))*IF(OR($P$9="",ISNUMBER($P$9)=FALSE),1,((1+$P$9/100)^(IF(OR($P$11="",ISNUMBER($P$11)=FALSE),IF(AN311="",YEAR(NOW())+5,AN311),IF(YEAR(NOW())+$P$11+10&lt;IF(AN311="",YEAR(NOW())+5,AN311),YEAR(NOW())+$P$11+10,IF(AN311="",YEAR(NOW())+5,AN311)))-YEAR(NOW())))))</f>
        <v>23875</v>
      </c>
      <c r="AV311" s="78">
        <v>100</v>
      </c>
    </row>
    <row r="312" spans="1:48" x14ac:dyDescent="0.15">
      <c r="A312" s="112">
        <v>293</v>
      </c>
      <c r="B312" s="112" t="s">
        <v>1660</v>
      </c>
      <c r="C312" s="113" t="s">
        <v>1361</v>
      </c>
      <c r="D312" s="112" t="s">
        <v>451</v>
      </c>
      <c r="E312" s="119">
        <v>457184</v>
      </c>
      <c r="F312" s="112" t="s">
        <v>966</v>
      </c>
      <c r="G312" s="112" t="s">
        <v>1662</v>
      </c>
      <c r="H312" s="112" t="s">
        <v>1662</v>
      </c>
      <c r="I312" s="116">
        <v>1</v>
      </c>
      <c r="J312" s="288">
        <v>37900</v>
      </c>
      <c r="K312" s="288">
        <v>20500</v>
      </c>
      <c r="L312" s="288"/>
      <c r="M312" s="288">
        <v>0</v>
      </c>
      <c r="N312" s="288">
        <v>38200</v>
      </c>
      <c r="O312" s="288">
        <v>96600</v>
      </c>
      <c r="P312" s="288">
        <f t="shared" ca="1" si="12"/>
        <v>96600</v>
      </c>
      <c r="Q312" s="289">
        <v>43314</v>
      </c>
      <c r="R312" s="289">
        <v>2387.5</v>
      </c>
      <c r="S312" s="289">
        <v>45701.5</v>
      </c>
      <c r="T312" s="290">
        <f t="shared" ca="1" si="13"/>
        <v>45701.5</v>
      </c>
      <c r="U312" s="109"/>
      <c r="V312" s="109" t="s">
        <v>1366</v>
      </c>
      <c r="W312" s="109" t="s">
        <v>1369</v>
      </c>
      <c r="X312" s="108" t="s">
        <v>1367</v>
      </c>
      <c r="Y312" s="108" t="s">
        <v>1122</v>
      </c>
      <c r="Z312" s="287">
        <v>64775</v>
      </c>
      <c r="AA312" s="107">
        <f t="shared" ca="1" si="14"/>
        <v>69158</v>
      </c>
      <c r="AB312" s="108" t="s">
        <v>1670</v>
      </c>
      <c r="AC312" s="108" t="s">
        <v>1669</v>
      </c>
      <c r="AD312" s="108">
        <v>2013</v>
      </c>
      <c r="AE312" s="110">
        <v>1628</v>
      </c>
      <c r="AF312" s="110">
        <v>699.68</v>
      </c>
      <c r="AG312" s="108" t="s">
        <v>1666</v>
      </c>
      <c r="AH312" s="110">
        <v>8.5</v>
      </c>
      <c r="AI312" s="109" t="s">
        <v>991</v>
      </c>
      <c r="AJ312" s="109"/>
      <c r="AK312" s="80">
        <v>69158</v>
      </c>
      <c r="AL312" s="78">
        <v>2089</v>
      </c>
      <c r="AM312" s="78">
        <v>2090</v>
      </c>
      <c r="AN312" s="78">
        <v>2099</v>
      </c>
      <c r="AO312" s="251">
        <f ca="1">IF(J312=0,0,J312*AV312/100/IF(OR($P$7="",ISNUMBER($P$7)=FALSE),1,((1+$P$7/100)^(IF(OR($P$11="",ISNUMBER($P$11)=FALSE),AL312,IF(YEAR(NOW())+$P$11&lt;AL312,YEAR(NOW())+$P$11,AL312))-YEAR(NOW()))))*IF(OR($P$9="",ISNUMBER($P$9)=FALSE),1,((1+$P$9/100)^(IF(OR($P$11="",ISNUMBER($P$11)=FALSE),AL312,IF(YEAR(NOW())+$P$11&lt;AL312,YEAR(NOW())+$P$11,AL312))-YEAR(NOW())))))</f>
        <v>37900</v>
      </c>
      <c r="AP312" s="251">
        <f ca="1">IF(K312=0,0,K312*AV312/100/IF(OR($P$7="",ISNUMBER($P$7)=FALSE),1,((1+$P$7/100)^(IF(OR($P$11="",ISNUMBER($P$11)=FALSE),AM312,IF(YEAR(NOW())+$P$11+1&lt;AM312,YEAR(NOW())+$P$11+1,AM312))-YEAR(NOW()))))*IF(OR($P$9="",ISNUMBER($P$9)=FALSE),1,((1+$P$9/100)^(IF(OR($P$11="",ISNUMBER($P$11)=FALSE),AM312,IF(YEAR(NOW())+$P$11+1&lt;AM312,YEAR(NOW())+$P$11+1,AM312))-YEAR(NOW())))))</f>
        <v>20500</v>
      </c>
      <c r="AQ312" s="251"/>
      <c r="AR312" s="251">
        <f ca="1">IF(M312="$0 (pad)",0,IF(M312=0,0,M312*AV312/100/IF(OR($P$7="",ISNUMBER($P$7)=FALSE),1,((1+$P$7/100)^(IF(OR($P$11="",ISNUMBER($P$11)=FALSE),AN312,IF(YEAR(NOW())+$P$11+10&lt;AN312,YEAR(NOW())+$P$11+10,AN312))-YEAR(NOW()))))*IF(OR($P$9="",ISNUMBER($P$9)=FALSE),1,((1+$P$9/100)^(IF(OR($P$11="",ISNUMBER($P$11)=FALSE),AN312,IF(YEAR(NOW())+$P$11+10&lt;AN312,YEAR(NOW())+$P$11+10,AN312))-YEAR(NOW()))))))</f>
        <v>0</v>
      </c>
      <c r="AS312" s="251">
        <f ca="1">IF(N312="$0 (pad)",0,IF(N312=0,0,N312*AV312/100/IF(OR($P$7="",ISNUMBER($P$7)=FALSE),1,((1+$P$7/100)^(IF(OR($P$11="",ISNUMBER($P$11)=FALSE),AN312,IF(YEAR(NOW())+$P$11+10&lt;AN312,YEAR(NOW())+$P$11+10,AN312))-YEAR(NOW()))))*IF(OR($P$9="",ISNUMBER($P$9)=FALSE),1,((1+$P$9/100)^(IF(OR($P$11="",ISNUMBER($P$11)=FALSE),AN312,IF(YEAR(NOW())+$P$11+10&lt;AN312,YEAR(NOW())+$P$11+10,AN312))-YEAR(NOW()))))))</f>
        <v>38200</v>
      </c>
      <c r="AT312" s="251">
        <f ca="1">IF(Q312=0,0,Q312*AV312/100/IF(OR($P$7="",ISNUMBER($P$7)=FALSE),1,((1+$P$7/100)^(IF(OR($P$11="",ISNUMBER($P$11)=FALSE),AL312,IF(YEAR(NOW())+$P$11&lt;AL312,YEAR(NOW())+$P$11,AL312))-YEAR(NOW()))))*IF(OR($P$9="",ISNUMBER($P$9)=FALSE),1,((1+$P$9/100)^(IF(OR($P$11="",ISNUMBER($P$11)=FALSE),AL312,IF(YEAR(NOW())+$P$11&lt;AL312,YEAR(NOW())+$P$11,AL312))-YEAR(NOW())))))</f>
        <v>43314</v>
      </c>
      <c r="AU312" s="251">
        <f ca="1">IF(R312=0,0,R312*AV312/100/IF(OR($P$7="",ISNUMBER($P$7)=FALSE),1,((1+$P$7/100)^(IF(OR($P$11="",ISNUMBER($P$11)=FALSE),IF(AN312="",YEAR(NOW())+5,AN312),IF(YEAR(NOW())+$P$11+10&lt;IF(AN312="",YEAR(NOW())+5,AN312),YEAR(NOW())+$P$11+10,IF(AN312="",YEAR(NOW())+5,AN312)))-YEAR(NOW()))))*IF(OR($P$9="",ISNUMBER($P$9)=FALSE),1,((1+$P$9/100)^(IF(OR($P$11="",ISNUMBER($P$11)=FALSE),IF(AN312="",YEAR(NOW())+5,AN312),IF(YEAR(NOW())+$P$11+10&lt;IF(AN312="",YEAR(NOW())+5,AN312),YEAR(NOW())+$P$11+10,IF(AN312="",YEAR(NOW())+5,AN312)))-YEAR(NOW())))))</f>
        <v>2387.5</v>
      </c>
      <c r="AV312" s="78">
        <v>100</v>
      </c>
    </row>
    <row r="313" spans="1:48" x14ac:dyDescent="0.15">
      <c r="A313" s="112">
        <v>294</v>
      </c>
      <c r="B313" s="112" t="s">
        <v>1660</v>
      </c>
      <c r="C313" s="113" t="s">
        <v>1361</v>
      </c>
      <c r="D313" s="112" t="s">
        <v>452</v>
      </c>
      <c r="E313" s="119">
        <v>457185</v>
      </c>
      <c r="F313" s="112" t="s">
        <v>966</v>
      </c>
      <c r="G313" s="112" t="s">
        <v>1662</v>
      </c>
      <c r="H313" s="112" t="s">
        <v>1662</v>
      </c>
      <c r="I313" s="116">
        <v>1</v>
      </c>
      <c r="J313" s="288">
        <v>39300</v>
      </c>
      <c r="K313" s="288">
        <v>5500</v>
      </c>
      <c r="L313" s="288"/>
      <c r="M313" s="288" t="s">
        <v>989</v>
      </c>
      <c r="N313" s="288" t="s">
        <v>989</v>
      </c>
      <c r="O313" s="288">
        <v>44800</v>
      </c>
      <c r="P313" s="288">
        <f t="shared" ca="1" si="12"/>
        <v>44800</v>
      </c>
      <c r="Q313" s="289">
        <v>43314</v>
      </c>
      <c r="R313" s="289">
        <v>2387.5</v>
      </c>
      <c r="S313" s="289">
        <v>45701.5</v>
      </c>
      <c r="T313" s="290">
        <f t="shared" ca="1" si="13"/>
        <v>45701.5</v>
      </c>
      <c r="U313" s="109"/>
      <c r="V313" s="109" t="s">
        <v>1366</v>
      </c>
      <c r="W313" s="109" t="s">
        <v>1369</v>
      </c>
      <c r="X313" s="108" t="s">
        <v>1367</v>
      </c>
      <c r="Y313" s="108" t="s">
        <v>1122</v>
      </c>
      <c r="Z313" s="287">
        <v>56273</v>
      </c>
      <c r="AA313" s="107">
        <f t="shared" ca="1" si="14"/>
        <v>60656</v>
      </c>
      <c r="AB313" s="108" t="s">
        <v>1670</v>
      </c>
      <c r="AC313" s="108" t="s">
        <v>1669</v>
      </c>
      <c r="AD313" s="108">
        <v>2013</v>
      </c>
      <c r="AE313" s="110">
        <v>1684</v>
      </c>
      <c r="AF313" s="110">
        <v>700.69</v>
      </c>
      <c r="AG313" s="108" t="s">
        <v>1666</v>
      </c>
      <c r="AH313" s="110">
        <v>3.3</v>
      </c>
      <c r="AI313" s="109" t="s">
        <v>991</v>
      </c>
      <c r="AJ313" s="109"/>
      <c r="AK313" s="80">
        <v>60656</v>
      </c>
      <c r="AL313" s="78">
        <v>2066</v>
      </c>
      <c r="AM313" s="78">
        <v>2067</v>
      </c>
      <c r="AN313" s="78">
        <v>2099</v>
      </c>
      <c r="AO313" s="251">
        <f ca="1">IF(J313=0,0,J313*AV313/100/IF(OR($P$7="",ISNUMBER($P$7)=FALSE),1,((1+$P$7/100)^(IF(OR($P$11="",ISNUMBER($P$11)=FALSE),AL313,IF(YEAR(NOW())+$P$11&lt;AL313,YEAR(NOW())+$P$11,AL313))-YEAR(NOW()))))*IF(OR($P$9="",ISNUMBER($P$9)=FALSE),1,((1+$P$9/100)^(IF(OR($P$11="",ISNUMBER($P$11)=FALSE),AL313,IF(YEAR(NOW())+$P$11&lt;AL313,YEAR(NOW())+$P$11,AL313))-YEAR(NOW())))))</f>
        <v>39300</v>
      </c>
      <c r="AP313" s="251">
        <f ca="1">IF(K313=0,0,K313*AV313/100/IF(OR($P$7="",ISNUMBER($P$7)=FALSE),1,((1+$P$7/100)^(IF(OR($P$11="",ISNUMBER($P$11)=FALSE),AM313,IF(YEAR(NOW())+$P$11+1&lt;AM313,YEAR(NOW())+$P$11+1,AM313))-YEAR(NOW()))))*IF(OR($P$9="",ISNUMBER($P$9)=FALSE),1,((1+$P$9/100)^(IF(OR($P$11="",ISNUMBER($P$11)=FALSE),AM313,IF(YEAR(NOW())+$P$11+1&lt;AM313,YEAR(NOW())+$P$11+1,AM313))-YEAR(NOW())))))</f>
        <v>5500</v>
      </c>
      <c r="AQ313" s="251"/>
      <c r="AR313" s="251">
        <f ca="1">IF(M313="$0 (pad)",0,IF(M313=0,0,M313*AV313/100/IF(OR($P$7="",ISNUMBER($P$7)=FALSE),1,((1+$P$7/100)^(IF(OR($P$11="",ISNUMBER($P$11)=FALSE),AN313,IF(YEAR(NOW())+$P$11+10&lt;AN313,YEAR(NOW())+$P$11+10,AN313))-YEAR(NOW()))))*IF(OR($P$9="",ISNUMBER($P$9)=FALSE),1,((1+$P$9/100)^(IF(OR($P$11="",ISNUMBER($P$11)=FALSE),AN313,IF(YEAR(NOW())+$P$11+10&lt;AN313,YEAR(NOW())+$P$11+10,AN313))-YEAR(NOW()))))))</f>
        <v>0</v>
      </c>
      <c r="AS313" s="251">
        <f ca="1">IF(N313="$0 (pad)",0,IF(N313=0,0,N313*AV313/100/IF(OR($P$7="",ISNUMBER($P$7)=FALSE),1,((1+$P$7/100)^(IF(OR($P$11="",ISNUMBER($P$11)=FALSE),AN313,IF(YEAR(NOW())+$P$11+10&lt;AN313,YEAR(NOW())+$P$11+10,AN313))-YEAR(NOW()))))*IF(OR($P$9="",ISNUMBER($P$9)=FALSE),1,((1+$P$9/100)^(IF(OR($P$11="",ISNUMBER($P$11)=FALSE),AN313,IF(YEAR(NOW())+$P$11+10&lt;AN313,YEAR(NOW())+$P$11+10,AN313))-YEAR(NOW()))))))</f>
        <v>0</v>
      </c>
      <c r="AT313" s="251">
        <f ca="1">IF(Q313=0,0,Q313*AV313/100/IF(OR($P$7="",ISNUMBER($P$7)=FALSE),1,((1+$P$7/100)^(IF(OR($P$11="",ISNUMBER($P$11)=FALSE),AL313,IF(YEAR(NOW())+$P$11&lt;AL313,YEAR(NOW())+$P$11,AL313))-YEAR(NOW()))))*IF(OR($P$9="",ISNUMBER($P$9)=FALSE),1,((1+$P$9/100)^(IF(OR($P$11="",ISNUMBER($P$11)=FALSE),AL313,IF(YEAR(NOW())+$P$11&lt;AL313,YEAR(NOW())+$P$11,AL313))-YEAR(NOW())))))</f>
        <v>43314</v>
      </c>
      <c r="AU313" s="251">
        <f ca="1">IF(R313=0,0,R313*AV313/100/IF(OR($P$7="",ISNUMBER($P$7)=FALSE),1,((1+$P$7/100)^(IF(OR($P$11="",ISNUMBER($P$11)=FALSE),IF(AN313="",YEAR(NOW())+5,AN313),IF(YEAR(NOW())+$P$11+10&lt;IF(AN313="",YEAR(NOW())+5,AN313),YEAR(NOW())+$P$11+10,IF(AN313="",YEAR(NOW())+5,AN313)))-YEAR(NOW()))))*IF(OR($P$9="",ISNUMBER($P$9)=FALSE),1,((1+$P$9/100)^(IF(OR($P$11="",ISNUMBER($P$11)=FALSE),IF(AN313="",YEAR(NOW())+5,AN313),IF(YEAR(NOW())+$P$11+10&lt;IF(AN313="",YEAR(NOW())+5,AN313),YEAR(NOW())+$P$11+10,IF(AN313="",YEAR(NOW())+5,AN313)))-YEAR(NOW())))))</f>
        <v>2387.5</v>
      </c>
      <c r="AV313" s="78">
        <v>100</v>
      </c>
    </row>
    <row r="314" spans="1:48" x14ac:dyDescent="0.15">
      <c r="A314" s="112">
        <v>295</v>
      </c>
      <c r="B314" s="112" t="s">
        <v>1660</v>
      </c>
      <c r="C314" s="113" t="s">
        <v>1361</v>
      </c>
      <c r="D314" s="112" t="s">
        <v>453</v>
      </c>
      <c r="E314" s="119">
        <v>456951</v>
      </c>
      <c r="F314" s="112" t="s">
        <v>966</v>
      </c>
      <c r="G314" s="112" t="s">
        <v>1662</v>
      </c>
      <c r="H314" s="112" t="s">
        <v>1662</v>
      </c>
      <c r="I314" s="116">
        <v>1</v>
      </c>
      <c r="J314" s="288">
        <v>33600</v>
      </c>
      <c r="K314" s="288">
        <v>5500</v>
      </c>
      <c r="L314" s="288"/>
      <c r="M314" s="288" t="s">
        <v>989</v>
      </c>
      <c r="N314" s="288" t="s">
        <v>989</v>
      </c>
      <c r="O314" s="288">
        <v>39100</v>
      </c>
      <c r="P314" s="288">
        <f t="shared" ca="1" si="12"/>
        <v>39100</v>
      </c>
      <c r="Q314" s="289">
        <v>43314</v>
      </c>
      <c r="R314" s="289">
        <v>23875</v>
      </c>
      <c r="S314" s="289">
        <v>67189</v>
      </c>
      <c r="T314" s="290">
        <f t="shared" ca="1" si="13"/>
        <v>67189</v>
      </c>
      <c r="U314" s="109"/>
      <c r="V314" s="109" t="s">
        <v>1366</v>
      </c>
      <c r="W314" s="109" t="s">
        <v>1369</v>
      </c>
      <c r="X314" s="108" t="s">
        <v>1367</v>
      </c>
      <c r="Y314" s="108" t="s">
        <v>1124</v>
      </c>
      <c r="Z314" s="287">
        <v>46758</v>
      </c>
      <c r="AA314" s="107">
        <f t="shared" ca="1" si="14"/>
        <v>51141</v>
      </c>
      <c r="AB314" s="108" t="s">
        <v>1670</v>
      </c>
      <c r="AC314" s="108" t="s">
        <v>1669</v>
      </c>
      <c r="AD314" s="108">
        <v>2013</v>
      </c>
      <c r="AE314" s="110">
        <v>1485</v>
      </c>
      <c r="AF314" s="110">
        <v>721.05</v>
      </c>
      <c r="AG314" s="108" t="s">
        <v>1666</v>
      </c>
      <c r="AH314" s="110">
        <v>2.4</v>
      </c>
      <c r="AI314" s="109" t="s">
        <v>991</v>
      </c>
      <c r="AJ314" s="109"/>
      <c r="AK314" s="80">
        <v>51141</v>
      </c>
      <c r="AL314" s="78">
        <v>2040</v>
      </c>
      <c r="AM314" s="78">
        <v>2041</v>
      </c>
      <c r="AN314" s="78">
        <v>2078</v>
      </c>
      <c r="AO314" s="251">
        <f ca="1">IF(J314=0,0,J314*AV314/100/IF(OR($P$7="",ISNUMBER($P$7)=FALSE),1,((1+$P$7/100)^(IF(OR($P$11="",ISNUMBER($P$11)=FALSE),AL314,IF(YEAR(NOW())+$P$11&lt;AL314,YEAR(NOW())+$P$11,AL314))-YEAR(NOW()))))*IF(OR($P$9="",ISNUMBER($P$9)=FALSE),1,((1+$P$9/100)^(IF(OR($P$11="",ISNUMBER($P$11)=FALSE),AL314,IF(YEAR(NOW())+$P$11&lt;AL314,YEAR(NOW())+$P$11,AL314))-YEAR(NOW())))))</f>
        <v>33600</v>
      </c>
      <c r="AP314" s="251">
        <f ca="1">IF(K314=0,0,K314*AV314/100/IF(OR($P$7="",ISNUMBER($P$7)=FALSE),1,((1+$P$7/100)^(IF(OR($P$11="",ISNUMBER($P$11)=FALSE),AM314,IF(YEAR(NOW())+$P$11+1&lt;AM314,YEAR(NOW())+$P$11+1,AM314))-YEAR(NOW()))))*IF(OR($P$9="",ISNUMBER($P$9)=FALSE),1,((1+$P$9/100)^(IF(OR($P$11="",ISNUMBER($P$11)=FALSE),AM314,IF(YEAR(NOW())+$P$11+1&lt;AM314,YEAR(NOW())+$P$11+1,AM314))-YEAR(NOW())))))</f>
        <v>5500</v>
      </c>
      <c r="AQ314" s="251"/>
      <c r="AR314" s="251">
        <f ca="1">IF(M314="$0 (pad)",0,IF(M314=0,0,M314*AV314/100/IF(OR($P$7="",ISNUMBER($P$7)=FALSE),1,((1+$P$7/100)^(IF(OR($P$11="",ISNUMBER($P$11)=FALSE),AN314,IF(YEAR(NOW())+$P$11+10&lt;AN314,YEAR(NOW())+$P$11+10,AN314))-YEAR(NOW()))))*IF(OR($P$9="",ISNUMBER($P$9)=FALSE),1,((1+$P$9/100)^(IF(OR($P$11="",ISNUMBER($P$11)=FALSE),AN314,IF(YEAR(NOW())+$P$11+10&lt;AN314,YEAR(NOW())+$P$11+10,AN314))-YEAR(NOW()))))))</f>
        <v>0</v>
      </c>
      <c r="AS314" s="251">
        <f ca="1">IF(N314="$0 (pad)",0,IF(N314=0,0,N314*AV314/100/IF(OR($P$7="",ISNUMBER($P$7)=FALSE),1,((1+$P$7/100)^(IF(OR($P$11="",ISNUMBER($P$11)=FALSE),AN314,IF(YEAR(NOW())+$P$11+10&lt;AN314,YEAR(NOW())+$P$11+10,AN314))-YEAR(NOW()))))*IF(OR($P$9="",ISNUMBER($P$9)=FALSE),1,((1+$P$9/100)^(IF(OR($P$11="",ISNUMBER($P$11)=FALSE),AN314,IF(YEAR(NOW())+$P$11+10&lt;AN314,YEAR(NOW())+$P$11+10,AN314))-YEAR(NOW()))))))</f>
        <v>0</v>
      </c>
      <c r="AT314" s="251">
        <f ca="1">IF(Q314=0,0,Q314*AV314/100/IF(OR($P$7="",ISNUMBER($P$7)=FALSE),1,((1+$P$7/100)^(IF(OR($P$11="",ISNUMBER($P$11)=FALSE),AL314,IF(YEAR(NOW())+$P$11&lt;AL314,YEAR(NOW())+$P$11,AL314))-YEAR(NOW()))))*IF(OR($P$9="",ISNUMBER($P$9)=FALSE),1,((1+$P$9/100)^(IF(OR($P$11="",ISNUMBER($P$11)=FALSE),AL314,IF(YEAR(NOW())+$P$11&lt;AL314,YEAR(NOW())+$P$11,AL314))-YEAR(NOW())))))</f>
        <v>43314</v>
      </c>
      <c r="AU314" s="251">
        <f ca="1">IF(R314=0,0,R314*AV314/100/IF(OR($P$7="",ISNUMBER($P$7)=FALSE),1,((1+$P$7/100)^(IF(OR($P$11="",ISNUMBER($P$11)=FALSE),IF(AN314="",YEAR(NOW())+5,AN314),IF(YEAR(NOW())+$P$11+10&lt;IF(AN314="",YEAR(NOW())+5,AN314),YEAR(NOW())+$P$11+10,IF(AN314="",YEAR(NOW())+5,AN314)))-YEAR(NOW()))))*IF(OR($P$9="",ISNUMBER($P$9)=FALSE),1,((1+$P$9/100)^(IF(OR($P$11="",ISNUMBER($P$11)=FALSE),IF(AN314="",YEAR(NOW())+5,AN314),IF(YEAR(NOW())+$P$11+10&lt;IF(AN314="",YEAR(NOW())+5,AN314),YEAR(NOW())+$P$11+10,IF(AN314="",YEAR(NOW())+5,AN314)))-YEAR(NOW())))))</f>
        <v>23875</v>
      </c>
      <c r="AV314" s="78">
        <v>100</v>
      </c>
    </row>
    <row r="315" spans="1:48" x14ac:dyDescent="0.15">
      <c r="A315" s="112">
        <v>296</v>
      </c>
      <c r="B315" s="112" t="s">
        <v>1660</v>
      </c>
      <c r="C315" s="113" t="s">
        <v>1361</v>
      </c>
      <c r="D315" s="112" t="s">
        <v>454</v>
      </c>
      <c r="E315" s="119">
        <v>456952</v>
      </c>
      <c r="F315" s="112" t="s">
        <v>966</v>
      </c>
      <c r="G315" s="112" t="s">
        <v>1662</v>
      </c>
      <c r="H315" s="112" t="s">
        <v>1662</v>
      </c>
      <c r="I315" s="116">
        <v>1</v>
      </c>
      <c r="J315" s="288">
        <v>36400</v>
      </c>
      <c r="K315" s="288">
        <v>5500</v>
      </c>
      <c r="L315" s="288"/>
      <c r="M315" s="288" t="s">
        <v>989</v>
      </c>
      <c r="N315" s="288" t="s">
        <v>989</v>
      </c>
      <c r="O315" s="288">
        <v>41900</v>
      </c>
      <c r="P315" s="288">
        <f t="shared" ca="1" si="12"/>
        <v>41900</v>
      </c>
      <c r="Q315" s="289">
        <v>43314</v>
      </c>
      <c r="R315" s="289">
        <v>2387.5</v>
      </c>
      <c r="S315" s="289">
        <v>45701.5</v>
      </c>
      <c r="T315" s="290">
        <f t="shared" ca="1" si="13"/>
        <v>45701.5</v>
      </c>
      <c r="U315" s="109"/>
      <c r="V315" s="109" t="s">
        <v>1366</v>
      </c>
      <c r="W315" s="109" t="s">
        <v>1369</v>
      </c>
      <c r="X315" s="108" t="s">
        <v>1367</v>
      </c>
      <c r="Y315" s="108" t="s">
        <v>1124</v>
      </c>
      <c r="Z315" s="287">
        <v>48563</v>
      </c>
      <c r="AA315" s="107">
        <f t="shared" ca="1" si="14"/>
        <v>52946</v>
      </c>
      <c r="AB315" s="108" t="s">
        <v>1670</v>
      </c>
      <c r="AC315" s="108" t="s">
        <v>1669</v>
      </c>
      <c r="AD315" s="108">
        <v>2013</v>
      </c>
      <c r="AE315" s="110">
        <v>1552</v>
      </c>
      <c r="AF315" s="110">
        <v>721.8</v>
      </c>
      <c r="AG315" s="108" t="s">
        <v>1666</v>
      </c>
      <c r="AH315" s="110">
        <v>2.9</v>
      </c>
      <c r="AI315" s="109" t="s">
        <v>991</v>
      </c>
      <c r="AJ315" s="109"/>
      <c r="AK315" s="80">
        <v>52946</v>
      </c>
      <c r="AL315" s="78">
        <v>2044</v>
      </c>
      <c r="AM315" s="78">
        <v>2045</v>
      </c>
      <c r="AN315" s="78">
        <v>2078</v>
      </c>
      <c r="AO315" s="251">
        <f ca="1">IF(J315=0,0,J315*AV315/100/IF(OR($P$7="",ISNUMBER($P$7)=FALSE),1,((1+$P$7/100)^(IF(OR($P$11="",ISNUMBER($P$11)=FALSE),AL315,IF(YEAR(NOW())+$P$11&lt;AL315,YEAR(NOW())+$P$11,AL315))-YEAR(NOW()))))*IF(OR($P$9="",ISNUMBER($P$9)=FALSE),1,((1+$P$9/100)^(IF(OR($P$11="",ISNUMBER($P$11)=FALSE),AL315,IF(YEAR(NOW())+$P$11&lt;AL315,YEAR(NOW())+$P$11,AL315))-YEAR(NOW())))))</f>
        <v>36400</v>
      </c>
      <c r="AP315" s="251">
        <f ca="1">IF(K315=0,0,K315*AV315/100/IF(OR($P$7="",ISNUMBER($P$7)=FALSE),1,((1+$P$7/100)^(IF(OR($P$11="",ISNUMBER($P$11)=FALSE),AM315,IF(YEAR(NOW())+$P$11+1&lt;AM315,YEAR(NOW())+$P$11+1,AM315))-YEAR(NOW()))))*IF(OR($P$9="",ISNUMBER($P$9)=FALSE),1,((1+$P$9/100)^(IF(OR($P$11="",ISNUMBER($P$11)=FALSE),AM315,IF(YEAR(NOW())+$P$11+1&lt;AM315,YEAR(NOW())+$P$11+1,AM315))-YEAR(NOW())))))</f>
        <v>5500</v>
      </c>
      <c r="AQ315" s="251"/>
      <c r="AR315" s="251">
        <f ca="1">IF(M315="$0 (pad)",0,IF(M315=0,0,M315*AV315/100/IF(OR($P$7="",ISNUMBER($P$7)=FALSE),1,((1+$P$7/100)^(IF(OR($P$11="",ISNUMBER($P$11)=FALSE),AN315,IF(YEAR(NOW())+$P$11+10&lt;AN315,YEAR(NOW())+$P$11+10,AN315))-YEAR(NOW()))))*IF(OR($P$9="",ISNUMBER($P$9)=FALSE),1,((1+$P$9/100)^(IF(OR($P$11="",ISNUMBER($P$11)=FALSE),AN315,IF(YEAR(NOW())+$P$11+10&lt;AN315,YEAR(NOW())+$P$11+10,AN315))-YEAR(NOW()))))))</f>
        <v>0</v>
      </c>
      <c r="AS315" s="251">
        <f ca="1">IF(N315="$0 (pad)",0,IF(N315=0,0,N315*AV315/100/IF(OR($P$7="",ISNUMBER($P$7)=FALSE),1,((1+$P$7/100)^(IF(OR($P$11="",ISNUMBER($P$11)=FALSE),AN315,IF(YEAR(NOW())+$P$11+10&lt;AN315,YEAR(NOW())+$P$11+10,AN315))-YEAR(NOW()))))*IF(OR($P$9="",ISNUMBER($P$9)=FALSE),1,((1+$P$9/100)^(IF(OR($P$11="",ISNUMBER($P$11)=FALSE),AN315,IF(YEAR(NOW())+$P$11+10&lt;AN315,YEAR(NOW())+$P$11+10,AN315))-YEAR(NOW()))))))</f>
        <v>0</v>
      </c>
      <c r="AT315" s="251">
        <f ca="1">IF(Q315=0,0,Q315*AV315/100/IF(OR($P$7="",ISNUMBER($P$7)=FALSE),1,((1+$P$7/100)^(IF(OR($P$11="",ISNUMBER($P$11)=FALSE),AL315,IF(YEAR(NOW())+$P$11&lt;AL315,YEAR(NOW())+$P$11,AL315))-YEAR(NOW()))))*IF(OR($P$9="",ISNUMBER($P$9)=FALSE),1,((1+$P$9/100)^(IF(OR($P$11="",ISNUMBER($P$11)=FALSE),AL315,IF(YEAR(NOW())+$P$11&lt;AL315,YEAR(NOW())+$P$11,AL315))-YEAR(NOW())))))</f>
        <v>43314</v>
      </c>
      <c r="AU315" s="251">
        <f ca="1">IF(R315=0,0,R315*AV315/100/IF(OR($P$7="",ISNUMBER($P$7)=FALSE),1,((1+$P$7/100)^(IF(OR($P$11="",ISNUMBER($P$11)=FALSE),IF(AN315="",YEAR(NOW())+5,AN315),IF(YEAR(NOW())+$P$11+10&lt;IF(AN315="",YEAR(NOW())+5,AN315),YEAR(NOW())+$P$11+10,IF(AN315="",YEAR(NOW())+5,AN315)))-YEAR(NOW()))))*IF(OR($P$9="",ISNUMBER($P$9)=FALSE),1,((1+$P$9/100)^(IF(OR($P$11="",ISNUMBER($P$11)=FALSE),IF(AN315="",YEAR(NOW())+5,AN315),IF(YEAR(NOW())+$P$11+10&lt;IF(AN315="",YEAR(NOW())+5,AN315),YEAR(NOW())+$P$11+10,IF(AN315="",YEAR(NOW())+5,AN315)))-YEAR(NOW())))))</f>
        <v>2387.5</v>
      </c>
      <c r="AV315" s="78">
        <v>100</v>
      </c>
    </row>
    <row r="316" spans="1:48" x14ac:dyDescent="0.15">
      <c r="A316" s="112">
        <v>297</v>
      </c>
      <c r="B316" s="112" t="s">
        <v>1660</v>
      </c>
      <c r="C316" s="113" t="s">
        <v>1361</v>
      </c>
      <c r="D316" s="112" t="s">
        <v>455</v>
      </c>
      <c r="E316" s="119">
        <v>313610</v>
      </c>
      <c r="F316" s="112" t="s">
        <v>966</v>
      </c>
      <c r="G316" s="112" t="s">
        <v>1661</v>
      </c>
      <c r="H316" s="112" t="s">
        <v>1661</v>
      </c>
      <c r="I316" s="116">
        <v>0.65</v>
      </c>
      <c r="J316" s="288">
        <v>0</v>
      </c>
      <c r="K316" s="288">
        <v>2500</v>
      </c>
      <c r="L316" s="288"/>
      <c r="M316" s="288" t="s">
        <v>989</v>
      </c>
      <c r="N316" s="288" t="s">
        <v>989</v>
      </c>
      <c r="O316" s="288">
        <v>2500</v>
      </c>
      <c r="P316" s="288">
        <f t="shared" ca="1" si="12"/>
        <v>1625</v>
      </c>
      <c r="Q316" s="289">
        <v>13300</v>
      </c>
      <c r="R316" s="289">
        <v>23875</v>
      </c>
      <c r="S316" s="289">
        <v>37175</v>
      </c>
      <c r="T316" s="290">
        <f t="shared" ca="1" si="13"/>
        <v>24163.75</v>
      </c>
      <c r="U316" s="109"/>
      <c r="V316" s="109" t="s">
        <v>1366</v>
      </c>
      <c r="W316" s="109" t="s">
        <v>1369</v>
      </c>
      <c r="X316" s="108" t="s">
        <v>1367</v>
      </c>
      <c r="Y316" s="108" t="s">
        <v>1125</v>
      </c>
      <c r="Z316" s="287">
        <v>38291</v>
      </c>
      <c r="AA316" s="107">
        <f t="shared" ca="1" si="14"/>
        <v>47483</v>
      </c>
      <c r="AB316" s="108" t="s">
        <v>1670</v>
      </c>
      <c r="AC316" s="108" t="s">
        <v>1669</v>
      </c>
      <c r="AD316" s="108">
        <v>2004</v>
      </c>
      <c r="AE316" s="110">
        <v>963</v>
      </c>
      <c r="AF316" s="110">
        <v>963</v>
      </c>
      <c r="AG316" s="108" t="s">
        <v>1664</v>
      </c>
      <c r="AH316" s="110"/>
      <c r="AI316" s="109" t="s">
        <v>991</v>
      </c>
      <c r="AJ316" s="109"/>
      <c r="AK316" s="80">
        <v>47483</v>
      </c>
      <c r="AL316" s="78">
        <v>2029</v>
      </c>
      <c r="AM316" s="78">
        <v>2030</v>
      </c>
      <c r="AN316" s="78">
        <v>2061</v>
      </c>
      <c r="AO316" s="251">
        <f ca="1">IF(J316=0,0,J316*AV316/100/IF(OR($P$7="",ISNUMBER($P$7)=FALSE),1,((1+$P$7/100)^(IF(OR($P$11="",ISNUMBER($P$11)=FALSE),AL316,IF(YEAR(NOW())+$P$11&lt;AL316,YEAR(NOW())+$P$11,AL316))-YEAR(NOW()))))*IF(OR($P$9="",ISNUMBER($P$9)=FALSE),1,((1+$P$9/100)^(IF(OR($P$11="",ISNUMBER($P$11)=FALSE),AL316,IF(YEAR(NOW())+$P$11&lt;AL316,YEAR(NOW())+$P$11,AL316))-YEAR(NOW())))))</f>
        <v>0</v>
      </c>
      <c r="AP316" s="251">
        <f ca="1">IF(K316=0,0,K316*AV316/100/IF(OR($P$7="",ISNUMBER($P$7)=FALSE),1,((1+$P$7/100)^(IF(OR($P$11="",ISNUMBER($P$11)=FALSE),AM316,IF(YEAR(NOW())+$P$11+1&lt;AM316,YEAR(NOW())+$P$11+1,AM316))-YEAR(NOW()))))*IF(OR($P$9="",ISNUMBER($P$9)=FALSE),1,((1+$P$9/100)^(IF(OR($P$11="",ISNUMBER($P$11)=FALSE),AM316,IF(YEAR(NOW())+$P$11+1&lt;AM316,YEAR(NOW())+$P$11+1,AM316))-YEAR(NOW())))))</f>
        <v>1625</v>
      </c>
      <c r="AQ316" s="251"/>
      <c r="AR316" s="251">
        <f ca="1">IF(M316="$0 (pad)",0,IF(M316=0,0,M316*AV316/100/IF(OR($P$7="",ISNUMBER($P$7)=FALSE),1,((1+$P$7/100)^(IF(OR($P$11="",ISNUMBER($P$11)=FALSE),AN316,IF(YEAR(NOW())+$P$11+10&lt;AN316,YEAR(NOW())+$P$11+10,AN316))-YEAR(NOW()))))*IF(OR($P$9="",ISNUMBER($P$9)=FALSE),1,((1+$P$9/100)^(IF(OR($P$11="",ISNUMBER($P$11)=FALSE),AN316,IF(YEAR(NOW())+$P$11+10&lt;AN316,YEAR(NOW())+$P$11+10,AN316))-YEAR(NOW()))))))</f>
        <v>0</v>
      </c>
      <c r="AS316" s="251">
        <f ca="1">IF(N316="$0 (pad)",0,IF(N316=0,0,N316*AV316/100/IF(OR($P$7="",ISNUMBER($P$7)=FALSE),1,((1+$P$7/100)^(IF(OR($P$11="",ISNUMBER($P$11)=FALSE),AN316,IF(YEAR(NOW())+$P$11+10&lt;AN316,YEAR(NOW())+$P$11+10,AN316))-YEAR(NOW()))))*IF(OR($P$9="",ISNUMBER($P$9)=FALSE),1,((1+$P$9/100)^(IF(OR($P$11="",ISNUMBER($P$11)=FALSE),AN316,IF(YEAR(NOW())+$P$11+10&lt;AN316,YEAR(NOW())+$P$11+10,AN316))-YEAR(NOW()))))))</f>
        <v>0</v>
      </c>
      <c r="AT316" s="251">
        <f ca="1">IF(Q316=0,0,Q316*AV316/100/IF(OR($P$7="",ISNUMBER($P$7)=FALSE),1,((1+$P$7/100)^(IF(OR($P$11="",ISNUMBER($P$11)=FALSE),AL316,IF(YEAR(NOW())+$P$11&lt;AL316,YEAR(NOW())+$P$11,AL316))-YEAR(NOW()))))*IF(OR($P$9="",ISNUMBER($P$9)=FALSE),1,((1+$P$9/100)^(IF(OR($P$11="",ISNUMBER($P$11)=FALSE),AL316,IF(YEAR(NOW())+$P$11&lt;AL316,YEAR(NOW())+$P$11,AL316))-YEAR(NOW())))))</f>
        <v>8645</v>
      </c>
      <c r="AU316" s="251">
        <f ca="1">IF(R316=0,0,R316*AV316/100/IF(OR($P$7="",ISNUMBER($P$7)=FALSE),1,((1+$P$7/100)^(IF(OR($P$11="",ISNUMBER($P$11)=FALSE),IF(AN316="",YEAR(NOW())+5,AN316),IF(YEAR(NOW())+$P$11+10&lt;IF(AN316="",YEAR(NOW())+5,AN316),YEAR(NOW())+$P$11+10,IF(AN316="",YEAR(NOW())+5,AN316)))-YEAR(NOW()))))*IF(OR($P$9="",ISNUMBER($P$9)=FALSE),1,((1+$P$9/100)^(IF(OR($P$11="",ISNUMBER($P$11)=FALSE),IF(AN316="",YEAR(NOW())+5,AN316),IF(YEAR(NOW())+$P$11+10&lt;IF(AN316="",YEAR(NOW())+5,AN316),YEAR(NOW())+$P$11+10,IF(AN316="",YEAR(NOW())+5,AN316)))-YEAR(NOW())))))</f>
        <v>15518.75</v>
      </c>
      <c r="AV316" s="78">
        <v>65</v>
      </c>
    </row>
    <row r="317" spans="1:48" x14ac:dyDescent="0.15">
      <c r="A317" s="112">
        <v>298</v>
      </c>
      <c r="B317" s="112" t="s">
        <v>1660</v>
      </c>
      <c r="C317" s="113" t="s">
        <v>1361</v>
      </c>
      <c r="D317" s="112" t="s">
        <v>456</v>
      </c>
      <c r="E317" s="119">
        <v>449252</v>
      </c>
      <c r="F317" s="112" t="s">
        <v>966</v>
      </c>
      <c r="G317" s="112" t="s">
        <v>1661</v>
      </c>
      <c r="H317" s="112" t="s">
        <v>1661</v>
      </c>
      <c r="I317" s="116">
        <v>0.65</v>
      </c>
      <c r="J317" s="288">
        <v>39300</v>
      </c>
      <c r="K317" s="288">
        <v>5500</v>
      </c>
      <c r="L317" s="288"/>
      <c r="M317" s="288" t="s">
        <v>989</v>
      </c>
      <c r="N317" s="288" t="s">
        <v>989</v>
      </c>
      <c r="O317" s="288">
        <v>44800</v>
      </c>
      <c r="P317" s="288">
        <f t="shared" ca="1" si="12"/>
        <v>29120</v>
      </c>
      <c r="Q317" s="289">
        <v>43314</v>
      </c>
      <c r="R317" s="289">
        <v>23875</v>
      </c>
      <c r="S317" s="289">
        <v>67189</v>
      </c>
      <c r="T317" s="290">
        <f t="shared" ca="1" si="13"/>
        <v>43672.85</v>
      </c>
      <c r="U317" s="109"/>
      <c r="V317" s="109" t="s">
        <v>1366</v>
      </c>
      <c r="W317" s="109" t="s">
        <v>1369</v>
      </c>
      <c r="X317" s="108" t="s">
        <v>1367</v>
      </c>
      <c r="Y317" s="108" t="s">
        <v>1126</v>
      </c>
      <c r="Z317" s="287">
        <v>43069</v>
      </c>
      <c r="AA317" s="107">
        <f t="shared" ca="1" si="14"/>
        <v>47452</v>
      </c>
      <c r="AB317" s="108" t="s">
        <v>1670</v>
      </c>
      <c r="AC317" s="108" t="s">
        <v>1669</v>
      </c>
      <c r="AD317" s="108">
        <v>2013</v>
      </c>
      <c r="AE317" s="110">
        <v>1569</v>
      </c>
      <c r="AF317" s="110">
        <v>714</v>
      </c>
      <c r="AG317" s="108" t="s">
        <v>1666</v>
      </c>
      <c r="AH317" s="110"/>
      <c r="AI317" s="109" t="s">
        <v>991</v>
      </c>
      <c r="AJ317" s="109"/>
      <c r="AK317" s="80">
        <v>47452</v>
      </c>
      <c r="AL317" s="78">
        <v>2029</v>
      </c>
      <c r="AM317" s="78">
        <v>2030</v>
      </c>
      <c r="AN317" s="78">
        <v>2042</v>
      </c>
      <c r="AO317" s="251">
        <f ca="1">IF(J317=0,0,J317*AV317/100/IF(OR($P$7="",ISNUMBER($P$7)=FALSE),1,((1+$P$7/100)^(IF(OR($P$11="",ISNUMBER($P$11)=FALSE),AL317,IF(YEAR(NOW())+$P$11&lt;AL317,YEAR(NOW())+$P$11,AL317))-YEAR(NOW()))))*IF(OR($P$9="",ISNUMBER($P$9)=FALSE),1,((1+$P$9/100)^(IF(OR($P$11="",ISNUMBER($P$11)=FALSE),AL317,IF(YEAR(NOW())+$P$11&lt;AL317,YEAR(NOW())+$P$11,AL317))-YEAR(NOW())))))</f>
        <v>25545</v>
      </c>
      <c r="AP317" s="251">
        <f ca="1">IF(K317=0,0,K317*AV317/100/IF(OR($P$7="",ISNUMBER($P$7)=FALSE),1,((1+$P$7/100)^(IF(OR($P$11="",ISNUMBER($P$11)=FALSE),AM317,IF(YEAR(NOW())+$P$11+1&lt;AM317,YEAR(NOW())+$P$11+1,AM317))-YEAR(NOW()))))*IF(OR($P$9="",ISNUMBER($P$9)=FALSE),1,((1+$P$9/100)^(IF(OR($P$11="",ISNUMBER($P$11)=FALSE),AM317,IF(YEAR(NOW())+$P$11+1&lt;AM317,YEAR(NOW())+$P$11+1,AM317))-YEAR(NOW())))))</f>
        <v>3575</v>
      </c>
      <c r="AQ317" s="251"/>
      <c r="AR317" s="251">
        <f ca="1">IF(M317="$0 (pad)",0,IF(M317=0,0,M317*AV317/100/IF(OR($P$7="",ISNUMBER($P$7)=FALSE),1,((1+$P$7/100)^(IF(OR($P$11="",ISNUMBER($P$11)=FALSE),AN317,IF(YEAR(NOW())+$P$11+10&lt;AN317,YEAR(NOW())+$P$11+10,AN317))-YEAR(NOW()))))*IF(OR($P$9="",ISNUMBER($P$9)=FALSE),1,((1+$P$9/100)^(IF(OR($P$11="",ISNUMBER($P$11)=FALSE),AN317,IF(YEAR(NOW())+$P$11+10&lt;AN317,YEAR(NOW())+$P$11+10,AN317))-YEAR(NOW()))))))</f>
        <v>0</v>
      </c>
      <c r="AS317" s="251">
        <f ca="1">IF(N317="$0 (pad)",0,IF(N317=0,0,N317*AV317/100/IF(OR($P$7="",ISNUMBER($P$7)=FALSE),1,((1+$P$7/100)^(IF(OR($P$11="",ISNUMBER($P$11)=FALSE),AN317,IF(YEAR(NOW())+$P$11+10&lt;AN317,YEAR(NOW())+$P$11+10,AN317))-YEAR(NOW()))))*IF(OR($P$9="",ISNUMBER($P$9)=FALSE),1,((1+$P$9/100)^(IF(OR($P$11="",ISNUMBER($P$11)=FALSE),AN317,IF(YEAR(NOW())+$P$11+10&lt;AN317,YEAR(NOW())+$P$11+10,AN317))-YEAR(NOW()))))))</f>
        <v>0</v>
      </c>
      <c r="AT317" s="251">
        <f ca="1">IF(Q317=0,0,Q317*AV317/100/IF(OR($P$7="",ISNUMBER($P$7)=FALSE),1,((1+$P$7/100)^(IF(OR($P$11="",ISNUMBER($P$11)=FALSE),AL317,IF(YEAR(NOW())+$P$11&lt;AL317,YEAR(NOW())+$P$11,AL317))-YEAR(NOW()))))*IF(OR($P$9="",ISNUMBER($P$9)=FALSE),1,((1+$P$9/100)^(IF(OR($P$11="",ISNUMBER($P$11)=FALSE),AL317,IF(YEAR(NOW())+$P$11&lt;AL317,YEAR(NOW())+$P$11,AL317))-YEAR(NOW())))))</f>
        <v>28154.1</v>
      </c>
      <c r="AU317" s="251">
        <f ca="1">IF(R317=0,0,R317*AV317/100/IF(OR($P$7="",ISNUMBER($P$7)=FALSE),1,((1+$P$7/100)^(IF(OR($P$11="",ISNUMBER($P$11)=FALSE),IF(AN317="",YEAR(NOW())+5,AN317),IF(YEAR(NOW())+$P$11+10&lt;IF(AN317="",YEAR(NOW())+5,AN317),YEAR(NOW())+$P$11+10,IF(AN317="",YEAR(NOW())+5,AN317)))-YEAR(NOW()))))*IF(OR($P$9="",ISNUMBER($P$9)=FALSE),1,((1+$P$9/100)^(IF(OR($P$11="",ISNUMBER($P$11)=FALSE),IF(AN317="",YEAR(NOW())+5,AN317),IF(YEAR(NOW())+$P$11+10&lt;IF(AN317="",YEAR(NOW())+5,AN317),YEAR(NOW())+$P$11+10,IF(AN317="",YEAR(NOW())+5,AN317)))-YEAR(NOW())))))</f>
        <v>15518.75</v>
      </c>
      <c r="AV317" s="78">
        <v>65</v>
      </c>
    </row>
    <row r="318" spans="1:48" x14ac:dyDescent="0.15">
      <c r="A318" s="112">
        <v>299</v>
      </c>
      <c r="B318" s="112" t="s">
        <v>1660</v>
      </c>
      <c r="C318" s="113" t="s">
        <v>1361</v>
      </c>
      <c r="D318" s="112" t="s">
        <v>457</v>
      </c>
      <c r="E318" s="119">
        <v>449253</v>
      </c>
      <c r="F318" s="112" t="s">
        <v>966</v>
      </c>
      <c r="G318" s="112" t="s">
        <v>1661</v>
      </c>
      <c r="H318" s="112" t="s">
        <v>1661</v>
      </c>
      <c r="I318" s="116">
        <v>0.65</v>
      </c>
      <c r="J318" s="288">
        <v>37900</v>
      </c>
      <c r="K318" s="288">
        <v>5500</v>
      </c>
      <c r="L318" s="288"/>
      <c r="M318" s="288" t="s">
        <v>989</v>
      </c>
      <c r="N318" s="288" t="s">
        <v>989</v>
      </c>
      <c r="O318" s="288">
        <v>43400</v>
      </c>
      <c r="P318" s="288">
        <f t="shared" ca="1" si="12"/>
        <v>28210</v>
      </c>
      <c r="Q318" s="289">
        <v>43314</v>
      </c>
      <c r="R318" s="289">
        <v>2387.5</v>
      </c>
      <c r="S318" s="289">
        <v>45701.5</v>
      </c>
      <c r="T318" s="290">
        <f t="shared" ca="1" si="13"/>
        <v>29705.974999999999</v>
      </c>
      <c r="U318" s="109"/>
      <c r="V318" s="109" t="s">
        <v>1366</v>
      </c>
      <c r="W318" s="109" t="s">
        <v>1369</v>
      </c>
      <c r="X318" s="108" t="s">
        <v>1367</v>
      </c>
      <c r="Y318" s="108" t="s">
        <v>1126</v>
      </c>
      <c r="Z318" s="287">
        <v>43982</v>
      </c>
      <c r="AA318" s="107">
        <f t="shared" ca="1" si="14"/>
        <v>48365</v>
      </c>
      <c r="AB318" s="108" t="s">
        <v>1670</v>
      </c>
      <c r="AC318" s="108" t="s">
        <v>1669</v>
      </c>
      <c r="AD318" s="108">
        <v>2013</v>
      </c>
      <c r="AE318" s="110">
        <v>1648</v>
      </c>
      <c r="AF318" s="110">
        <v>715.93</v>
      </c>
      <c r="AG318" s="108" t="s">
        <v>1666</v>
      </c>
      <c r="AH318" s="110"/>
      <c r="AI318" s="109" t="s">
        <v>991</v>
      </c>
      <c r="AJ318" s="109"/>
      <c r="AK318" s="80">
        <v>48365</v>
      </c>
      <c r="AL318" s="78">
        <v>2032</v>
      </c>
      <c r="AM318" s="78">
        <v>2033</v>
      </c>
      <c r="AN318" s="78">
        <v>2042</v>
      </c>
      <c r="AO318" s="251">
        <f ca="1">IF(J318=0,0,J318*AV318/100/IF(OR($P$7="",ISNUMBER($P$7)=FALSE),1,((1+$P$7/100)^(IF(OR($P$11="",ISNUMBER($P$11)=FALSE),AL318,IF(YEAR(NOW())+$P$11&lt;AL318,YEAR(NOW())+$P$11,AL318))-YEAR(NOW()))))*IF(OR($P$9="",ISNUMBER($P$9)=FALSE),1,((1+$P$9/100)^(IF(OR($P$11="",ISNUMBER($P$11)=FALSE),AL318,IF(YEAR(NOW())+$P$11&lt;AL318,YEAR(NOW())+$P$11,AL318))-YEAR(NOW())))))</f>
        <v>24635</v>
      </c>
      <c r="AP318" s="251">
        <f ca="1">IF(K318=0,0,K318*AV318/100/IF(OR($P$7="",ISNUMBER($P$7)=FALSE),1,((1+$P$7/100)^(IF(OR($P$11="",ISNUMBER($P$11)=FALSE),AM318,IF(YEAR(NOW())+$P$11+1&lt;AM318,YEAR(NOW())+$P$11+1,AM318))-YEAR(NOW()))))*IF(OR($P$9="",ISNUMBER($P$9)=FALSE),1,((1+$P$9/100)^(IF(OR($P$11="",ISNUMBER($P$11)=FALSE),AM318,IF(YEAR(NOW())+$P$11+1&lt;AM318,YEAR(NOW())+$P$11+1,AM318))-YEAR(NOW())))))</f>
        <v>3575</v>
      </c>
      <c r="AQ318" s="251"/>
      <c r="AR318" s="251">
        <f ca="1">IF(M318="$0 (pad)",0,IF(M318=0,0,M318*AV318/100/IF(OR($P$7="",ISNUMBER($P$7)=FALSE),1,((1+$P$7/100)^(IF(OR($P$11="",ISNUMBER($P$11)=FALSE),AN318,IF(YEAR(NOW())+$P$11+10&lt;AN318,YEAR(NOW())+$P$11+10,AN318))-YEAR(NOW()))))*IF(OR($P$9="",ISNUMBER($P$9)=FALSE),1,((1+$P$9/100)^(IF(OR($P$11="",ISNUMBER($P$11)=FALSE),AN318,IF(YEAR(NOW())+$P$11+10&lt;AN318,YEAR(NOW())+$P$11+10,AN318))-YEAR(NOW()))))))</f>
        <v>0</v>
      </c>
      <c r="AS318" s="251">
        <f ca="1">IF(N318="$0 (pad)",0,IF(N318=0,0,N318*AV318/100/IF(OR($P$7="",ISNUMBER($P$7)=FALSE),1,((1+$P$7/100)^(IF(OR($P$11="",ISNUMBER($P$11)=FALSE),AN318,IF(YEAR(NOW())+$P$11+10&lt;AN318,YEAR(NOW())+$P$11+10,AN318))-YEAR(NOW()))))*IF(OR($P$9="",ISNUMBER($P$9)=FALSE),1,((1+$P$9/100)^(IF(OR($P$11="",ISNUMBER($P$11)=FALSE),AN318,IF(YEAR(NOW())+$P$11+10&lt;AN318,YEAR(NOW())+$P$11+10,AN318))-YEAR(NOW()))))))</f>
        <v>0</v>
      </c>
      <c r="AT318" s="251">
        <f ca="1">IF(Q318=0,0,Q318*AV318/100/IF(OR($P$7="",ISNUMBER($P$7)=FALSE),1,((1+$P$7/100)^(IF(OR($P$11="",ISNUMBER($P$11)=FALSE),AL318,IF(YEAR(NOW())+$P$11&lt;AL318,YEAR(NOW())+$P$11,AL318))-YEAR(NOW()))))*IF(OR($P$9="",ISNUMBER($P$9)=FALSE),1,((1+$P$9/100)^(IF(OR($P$11="",ISNUMBER($P$11)=FALSE),AL318,IF(YEAR(NOW())+$P$11&lt;AL318,YEAR(NOW())+$P$11,AL318))-YEAR(NOW())))))</f>
        <v>28154.1</v>
      </c>
      <c r="AU318" s="251">
        <f ca="1">IF(R318=0,0,R318*AV318/100/IF(OR($P$7="",ISNUMBER($P$7)=FALSE),1,((1+$P$7/100)^(IF(OR($P$11="",ISNUMBER($P$11)=FALSE),IF(AN318="",YEAR(NOW())+5,AN318),IF(YEAR(NOW())+$P$11+10&lt;IF(AN318="",YEAR(NOW())+5,AN318),YEAR(NOW())+$P$11+10,IF(AN318="",YEAR(NOW())+5,AN318)))-YEAR(NOW()))))*IF(OR($P$9="",ISNUMBER($P$9)=FALSE),1,((1+$P$9/100)^(IF(OR($P$11="",ISNUMBER($P$11)=FALSE),IF(AN318="",YEAR(NOW())+5,AN318),IF(YEAR(NOW())+$P$11+10&lt;IF(AN318="",YEAR(NOW())+5,AN318),YEAR(NOW())+$P$11+10,IF(AN318="",YEAR(NOW())+5,AN318)))-YEAR(NOW())))))</f>
        <v>1551.875</v>
      </c>
      <c r="AV318" s="78">
        <v>65</v>
      </c>
    </row>
    <row r="319" spans="1:48" x14ac:dyDescent="0.15">
      <c r="A319" s="112">
        <v>300</v>
      </c>
      <c r="B319" s="112" t="s">
        <v>1660</v>
      </c>
      <c r="C319" s="113" t="s">
        <v>1361</v>
      </c>
      <c r="D319" s="112" t="s">
        <v>458</v>
      </c>
      <c r="E319" s="119">
        <v>449255</v>
      </c>
      <c r="F319" s="112" t="s">
        <v>966</v>
      </c>
      <c r="G319" s="112" t="s">
        <v>1661</v>
      </c>
      <c r="H319" s="112" t="s">
        <v>1661</v>
      </c>
      <c r="I319" s="116">
        <v>0.65</v>
      </c>
      <c r="J319" s="288">
        <v>46500</v>
      </c>
      <c r="K319" s="288">
        <v>5500</v>
      </c>
      <c r="L319" s="288"/>
      <c r="M319" s="288" t="s">
        <v>989</v>
      </c>
      <c r="N319" s="288" t="s">
        <v>989</v>
      </c>
      <c r="O319" s="288">
        <v>52000</v>
      </c>
      <c r="P319" s="288">
        <f t="shared" ca="1" si="12"/>
        <v>33800</v>
      </c>
      <c r="Q319" s="289">
        <v>43314</v>
      </c>
      <c r="R319" s="289">
        <v>2387.5</v>
      </c>
      <c r="S319" s="289">
        <v>45701.5</v>
      </c>
      <c r="T319" s="290">
        <f t="shared" ca="1" si="13"/>
        <v>29705.974999999999</v>
      </c>
      <c r="U319" s="109"/>
      <c r="V319" s="109" t="s">
        <v>1366</v>
      </c>
      <c r="W319" s="109" t="s">
        <v>1369</v>
      </c>
      <c r="X319" s="108" t="s">
        <v>1367</v>
      </c>
      <c r="Y319" s="108" t="s">
        <v>1126</v>
      </c>
      <c r="Z319" s="287">
        <v>43677</v>
      </c>
      <c r="AA319" s="107">
        <f t="shared" ca="1" si="14"/>
        <v>48060</v>
      </c>
      <c r="AB319" s="108" t="s">
        <v>1670</v>
      </c>
      <c r="AC319" s="108" t="s">
        <v>1669</v>
      </c>
      <c r="AD319" s="108">
        <v>2013</v>
      </c>
      <c r="AE319" s="110">
        <v>1818</v>
      </c>
      <c r="AF319" s="110">
        <v>721.59</v>
      </c>
      <c r="AG319" s="108" t="s">
        <v>1666</v>
      </c>
      <c r="AH319" s="110"/>
      <c r="AI319" s="109" t="s">
        <v>991</v>
      </c>
      <c r="AJ319" s="109"/>
      <c r="AK319" s="80">
        <v>48060</v>
      </c>
      <c r="AL319" s="78">
        <v>2031</v>
      </c>
      <c r="AM319" s="78">
        <v>2032</v>
      </c>
      <c r="AN319" s="78">
        <v>2042</v>
      </c>
      <c r="AO319" s="251">
        <f ca="1">IF(J319=0,0,J319*AV319/100/IF(OR($P$7="",ISNUMBER($P$7)=FALSE),1,((1+$P$7/100)^(IF(OR($P$11="",ISNUMBER($P$11)=FALSE),AL319,IF(YEAR(NOW())+$P$11&lt;AL319,YEAR(NOW())+$P$11,AL319))-YEAR(NOW()))))*IF(OR($P$9="",ISNUMBER($P$9)=FALSE),1,((1+$P$9/100)^(IF(OR($P$11="",ISNUMBER($P$11)=FALSE),AL319,IF(YEAR(NOW())+$P$11&lt;AL319,YEAR(NOW())+$P$11,AL319))-YEAR(NOW())))))</f>
        <v>30225</v>
      </c>
      <c r="AP319" s="251">
        <f ca="1">IF(K319=0,0,K319*AV319/100/IF(OR($P$7="",ISNUMBER($P$7)=FALSE),1,((1+$P$7/100)^(IF(OR($P$11="",ISNUMBER($P$11)=FALSE),AM319,IF(YEAR(NOW())+$P$11+1&lt;AM319,YEAR(NOW())+$P$11+1,AM319))-YEAR(NOW()))))*IF(OR($P$9="",ISNUMBER($P$9)=FALSE),1,((1+$P$9/100)^(IF(OR($P$11="",ISNUMBER($P$11)=FALSE),AM319,IF(YEAR(NOW())+$P$11+1&lt;AM319,YEAR(NOW())+$P$11+1,AM319))-YEAR(NOW())))))</f>
        <v>3575</v>
      </c>
      <c r="AQ319" s="251"/>
      <c r="AR319" s="251">
        <f ca="1">IF(M319="$0 (pad)",0,IF(M319=0,0,M319*AV319/100/IF(OR($P$7="",ISNUMBER($P$7)=FALSE),1,((1+$P$7/100)^(IF(OR($P$11="",ISNUMBER($P$11)=FALSE),AN319,IF(YEAR(NOW())+$P$11+10&lt;AN319,YEAR(NOW())+$P$11+10,AN319))-YEAR(NOW()))))*IF(OR($P$9="",ISNUMBER($P$9)=FALSE),1,((1+$P$9/100)^(IF(OR($P$11="",ISNUMBER($P$11)=FALSE),AN319,IF(YEAR(NOW())+$P$11+10&lt;AN319,YEAR(NOW())+$P$11+10,AN319))-YEAR(NOW()))))))</f>
        <v>0</v>
      </c>
      <c r="AS319" s="251">
        <f ca="1">IF(N319="$0 (pad)",0,IF(N319=0,0,N319*AV319/100/IF(OR($P$7="",ISNUMBER($P$7)=FALSE),1,((1+$P$7/100)^(IF(OR($P$11="",ISNUMBER($P$11)=FALSE),AN319,IF(YEAR(NOW())+$P$11+10&lt;AN319,YEAR(NOW())+$P$11+10,AN319))-YEAR(NOW()))))*IF(OR($P$9="",ISNUMBER($P$9)=FALSE),1,((1+$P$9/100)^(IF(OR($P$11="",ISNUMBER($P$11)=FALSE),AN319,IF(YEAR(NOW())+$P$11+10&lt;AN319,YEAR(NOW())+$P$11+10,AN319))-YEAR(NOW()))))))</f>
        <v>0</v>
      </c>
      <c r="AT319" s="251">
        <f ca="1">IF(Q319=0,0,Q319*AV319/100/IF(OR($P$7="",ISNUMBER($P$7)=FALSE),1,((1+$P$7/100)^(IF(OR($P$11="",ISNUMBER($P$11)=FALSE),AL319,IF(YEAR(NOW())+$P$11&lt;AL319,YEAR(NOW())+$P$11,AL319))-YEAR(NOW()))))*IF(OR($P$9="",ISNUMBER($P$9)=FALSE),1,((1+$P$9/100)^(IF(OR($P$11="",ISNUMBER($P$11)=FALSE),AL319,IF(YEAR(NOW())+$P$11&lt;AL319,YEAR(NOW())+$P$11,AL319))-YEAR(NOW())))))</f>
        <v>28154.1</v>
      </c>
      <c r="AU319" s="251">
        <f ca="1">IF(R319=0,0,R319*AV319/100/IF(OR($P$7="",ISNUMBER($P$7)=FALSE),1,((1+$P$7/100)^(IF(OR($P$11="",ISNUMBER($P$11)=FALSE),IF(AN319="",YEAR(NOW())+5,AN319),IF(YEAR(NOW())+$P$11+10&lt;IF(AN319="",YEAR(NOW())+5,AN319),YEAR(NOW())+$P$11+10,IF(AN319="",YEAR(NOW())+5,AN319)))-YEAR(NOW()))))*IF(OR($P$9="",ISNUMBER($P$9)=FALSE),1,((1+$P$9/100)^(IF(OR($P$11="",ISNUMBER($P$11)=FALSE),IF(AN319="",YEAR(NOW())+5,AN319),IF(YEAR(NOW())+$P$11+10&lt;IF(AN319="",YEAR(NOW())+5,AN319),YEAR(NOW())+$P$11+10,IF(AN319="",YEAR(NOW())+5,AN319)))-YEAR(NOW())))))</f>
        <v>1551.875</v>
      </c>
      <c r="AV319" s="78">
        <v>65</v>
      </c>
    </row>
    <row r="320" spans="1:48" x14ac:dyDescent="0.15">
      <c r="A320" s="112">
        <v>301</v>
      </c>
      <c r="B320" s="112" t="s">
        <v>1660</v>
      </c>
      <c r="C320" s="113" t="s">
        <v>1361</v>
      </c>
      <c r="D320" s="112" t="s">
        <v>459</v>
      </c>
      <c r="E320" s="119">
        <v>449254</v>
      </c>
      <c r="F320" s="112" t="s">
        <v>966</v>
      </c>
      <c r="G320" s="112" t="s">
        <v>1661</v>
      </c>
      <c r="H320" s="112" t="s">
        <v>1661</v>
      </c>
      <c r="I320" s="116">
        <v>0.65</v>
      </c>
      <c r="J320" s="288">
        <v>42200</v>
      </c>
      <c r="K320" s="288">
        <v>20500</v>
      </c>
      <c r="L320" s="288"/>
      <c r="M320" s="288">
        <v>0</v>
      </c>
      <c r="N320" s="288">
        <v>38200</v>
      </c>
      <c r="O320" s="288">
        <v>100900</v>
      </c>
      <c r="P320" s="288">
        <f t="shared" ca="1" si="12"/>
        <v>65585</v>
      </c>
      <c r="Q320" s="289">
        <v>43314</v>
      </c>
      <c r="R320" s="289">
        <v>2387.5</v>
      </c>
      <c r="S320" s="289">
        <v>45701.5</v>
      </c>
      <c r="T320" s="290">
        <f t="shared" ca="1" si="13"/>
        <v>29705.974999999999</v>
      </c>
      <c r="U320" s="109"/>
      <c r="V320" s="109" t="s">
        <v>1366</v>
      </c>
      <c r="W320" s="109" t="s">
        <v>1369</v>
      </c>
      <c r="X320" s="108" t="s">
        <v>1367</v>
      </c>
      <c r="Y320" s="108" t="s">
        <v>1126</v>
      </c>
      <c r="Z320" s="287">
        <v>43982</v>
      </c>
      <c r="AA320" s="107">
        <f t="shared" ca="1" si="14"/>
        <v>48365</v>
      </c>
      <c r="AB320" s="108" t="s">
        <v>1670</v>
      </c>
      <c r="AC320" s="108" t="s">
        <v>1669</v>
      </c>
      <c r="AD320" s="108">
        <v>2013</v>
      </c>
      <c r="AE320" s="110">
        <v>1775</v>
      </c>
      <c r="AF320" s="110">
        <v>721.58</v>
      </c>
      <c r="AG320" s="108" t="s">
        <v>1666</v>
      </c>
      <c r="AH320" s="110"/>
      <c r="AI320" s="109" t="s">
        <v>991</v>
      </c>
      <c r="AJ320" s="109"/>
      <c r="AK320" s="80">
        <v>48365</v>
      </c>
      <c r="AL320" s="78">
        <v>2032</v>
      </c>
      <c r="AM320" s="78">
        <v>2033</v>
      </c>
      <c r="AN320" s="78">
        <v>2042</v>
      </c>
      <c r="AO320" s="251">
        <f ca="1">IF(J320=0,0,J320*AV320/100/IF(OR($P$7="",ISNUMBER($P$7)=FALSE),1,((1+$P$7/100)^(IF(OR($P$11="",ISNUMBER($P$11)=FALSE),AL320,IF(YEAR(NOW())+$P$11&lt;AL320,YEAR(NOW())+$P$11,AL320))-YEAR(NOW()))))*IF(OR($P$9="",ISNUMBER($P$9)=FALSE),1,((1+$P$9/100)^(IF(OR($P$11="",ISNUMBER($P$11)=FALSE),AL320,IF(YEAR(NOW())+$P$11&lt;AL320,YEAR(NOW())+$P$11,AL320))-YEAR(NOW())))))</f>
        <v>27430</v>
      </c>
      <c r="AP320" s="251">
        <f ca="1">IF(K320=0,0,K320*AV320/100/IF(OR($P$7="",ISNUMBER($P$7)=FALSE),1,((1+$P$7/100)^(IF(OR($P$11="",ISNUMBER($P$11)=FALSE),AM320,IF(YEAR(NOW())+$P$11+1&lt;AM320,YEAR(NOW())+$P$11+1,AM320))-YEAR(NOW()))))*IF(OR($P$9="",ISNUMBER($P$9)=FALSE),1,((1+$P$9/100)^(IF(OR($P$11="",ISNUMBER($P$11)=FALSE),AM320,IF(YEAR(NOW())+$P$11+1&lt;AM320,YEAR(NOW())+$P$11+1,AM320))-YEAR(NOW())))))</f>
        <v>13325</v>
      </c>
      <c r="AQ320" s="251"/>
      <c r="AR320" s="251">
        <f ca="1">IF(M320="$0 (pad)",0,IF(M320=0,0,M320*AV320/100/IF(OR($P$7="",ISNUMBER($P$7)=FALSE),1,((1+$P$7/100)^(IF(OR($P$11="",ISNUMBER($P$11)=FALSE),AN320,IF(YEAR(NOW())+$P$11+10&lt;AN320,YEAR(NOW())+$P$11+10,AN320))-YEAR(NOW()))))*IF(OR($P$9="",ISNUMBER($P$9)=FALSE),1,((1+$P$9/100)^(IF(OR($P$11="",ISNUMBER($P$11)=FALSE),AN320,IF(YEAR(NOW())+$P$11+10&lt;AN320,YEAR(NOW())+$P$11+10,AN320))-YEAR(NOW()))))))</f>
        <v>0</v>
      </c>
      <c r="AS320" s="251">
        <f ca="1">IF(N320="$0 (pad)",0,IF(N320=0,0,N320*AV320/100/IF(OR($P$7="",ISNUMBER($P$7)=FALSE),1,((1+$P$7/100)^(IF(OR($P$11="",ISNUMBER($P$11)=FALSE),AN320,IF(YEAR(NOW())+$P$11+10&lt;AN320,YEAR(NOW())+$P$11+10,AN320))-YEAR(NOW()))))*IF(OR($P$9="",ISNUMBER($P$9)=FALSE),1,((1+$P$9/100)^(IF(OR($P$11="",ISNUMBER($P$11)=FALSE),AN320,IF(YEAR(NOW())+$P$11+10&lt;AN320,YEAR(NOW())+$P$11+10,AN320))-YEAR(NOW()))))))</f>
        <v>24830</v>
      </c>
      <c r="AT320" s="251">
        <f ca="1">IF(Q320=0,0,Q320*AV320/100/IF(OR($P$7="",ISNUMBER($P$7)=FALSE),1,((1+$P$7/100)^(IF(OR($P$11="",ISNUMBER($P$11)=FALSE),AL320,IF(YEAR(NOW())+$P$11&lt;AL320,YEAR(NOW())+$P$11,AL320))-YEAR(NOW()))))*IF(OR($P$9="",ISNUMBER($P$9)=FALSE),1,((1+$P$9/100)^(IF(OR($P$11="",ISNUMBER($P$11)=FALSE),AL320,IF(YEAR(NOW())+$P$11&lt;AL320,YEAR(NOW())+$P$11,AL320))-YEAR(NOW())))))</f>
        <v>28154.1</v>
      </c>
      <c r="AU320" s="251">
        <f ca="1">IF(R320=0,0,R320*AV320/100/IF(OR($P$7="",ISNUMBER($P$7)=FALSE),1,((1+$P$7/100)^(IF(OR($P$11="",ISNUMBER($P$11)=FALSE),IF(AN320="",YEAR(NOW())+5,AN320),IF(YEAR(NOW())+$P$11+10&lt;IF(AN320="",YEAR(NOW())+5,AN320),YEAR(NOW())+$P$11+10,IF(AN320="",YEAR(NOW())+5,AN320)))-YEAR(NOW()))))*IF(OR($P$9="",ISNUMBER($P$9)=FALSE),1,((1+$P$9/100)^(IF(OR($P$11="",ISNUMBER($P$11)=FALSE),IF(AN320="",YEAR(NOW())+5,AN320),IF(YEAR(NOW())+$P$11+10&lt;IF(AN320="",YEAR(NOW())+5,AN320),YEAR(NOW())+$P$11+10,IF(AN320="",YEAR(NOW())+5,AN320)))-YEAR(NOW())))))</f>
        <v>1551.875</v>
      </c>
      <c r="AV320" s="78">
        <v>65</v>
      </c>
    </row>
    <row r="321" spans="1:48" x14ac:dyDescent="0.15">
      <c r="A321" s="112">
        <v>302</v>
      </c>
      <c r="B321" s="112" t="s">
        <v>1660</v>
      </c>
      <c r="C321" s="113" t="s">
        <v>1361</v>
      </c>
      <c r="D321" s="112" t="s">
        <v>460</v>
      </c>
      <c r="E321" s="119">
        <v>456953</v>
      </c>
      <c r="F321" s="112" t="s">
        <v>966</v>
      </c>
      <c r="G321" s="112" t="s">
        <v>1662</v>
      </c>
      <c r="H321" s="112" t="s">
        <v>1662</v>
      </c>
      <c r="I321" s="116">
        <v>1</v>
      </c>
      <c r="J321" s="288">
        <v>36400</v>
      </c>
      <c r="K321" s="288">
        <v>5500</v>
      </c>
      <c r="L321" s="288"/>
      <c r="M321" s="288" t="s">
        <v>989</v>
      </c>
      <c r="N321" s="288" t="s">
        <v>989</v>
      </c>
      <c r="O321" s="288">
        <v>41900</v>
      </c>
      <c r="P321" s="288">
        <f t="shared" ca="1" si="12"/>
        <v>41900</v>
      </c>
      <c r="Q321" s="289">
        <v>43314</v>
      </c>
      <c r="R321" s="289">
        <v>2387.5</v>
      </c>
      <c r="S321" s="289">
        <v>45701.5</v>
      </c>
      <c r="T321" s="290">
        <f t="shared" ca="1" si="13"/>
        <v>45701.5</v>
      </c>
      <c r="U321" s="109"/>
      <c r="V321" s="109" t="s">
        <v>1366</v>
      </c>
      <c r="W321" s="109" t="s">
        <v>1369</v>
      </c>
      <c r="X321" s="108" t="s">
        <v>1367</v>
      </c>
      <c r="Y321" s="108" t="s">
        <v>1124</v>
      </c>
      <c r="Z321" s="287">
        <v>46170</v>
      </c>
      <c r="AA321" s="107">
        <f t="shared" ca="1" si="14"/>
        <v>50553</v>
      </c>
      <c r="AB321" s="108" t="s">
        <v>1670</v>
      </c>
      <c r="AC321" s="108" t="s">
        <v>1669</v>
      </c>
      <c r="AD321" s="108">
        <v>2013</v>
      </c>
      <c r="AE321" s="110">
        <v>1526</v>
      </c>
      <c r="AF321" s="110">
        <v>719.84</v>
      </c>
      <c r="AG321" s="108" t="s">
        <v>1666</v>
      </c>
      <c r="AH321" s="110">
        <v>1.2</v>
      </c>
      <c r="AI321" s="109" t="s">
        <v>991</v>
      </c>
      <c r="AJ321" s="109"/>
      <c r="AK321" s="80">
        <v>50553</v>
      </c>
      <c r="AL321" s="78">
        <v>2038</v>
      </c>
      <c r="AM321" s="78">
        <v>2039</v>
      </c>
      <c r="AN321" s="78">
        <v>2078</v>
      </c>
      <c r="AO321" s="251">
        <f ca="1">IF(J321=0,0,J321*AV321/100/IF(OR($P$7="",ISNUMBER($P$7)=FALSE),1,((1+$P$7/100)^(IF(OR($P$11="",ISNUMBER($P$11)=FALSE),AL321,IF(YEAR(NOW())+$P$11&lt;AL321,YEAR(NOW())+$P$11,AL321))-YEAR(NOW()))))*IF(OR($P$9="",ISNUMBER($P$9)=FALSE),1,((1+$P$9/100)^(IF(OR($P$11="",ISNUMBER($P$11)=FALSE),AL321,IF(YEAR(NOW())+$P$11&lt;AL321,YEAR(NOW())+$P$11,AL321))-YEAR(NOW())))))</f>
        <v>36400</v>
      </c>
      <c r="AP321" s="251">
        <f ca="1">IF(K321=0,0,K321*AV321/100/IF(OR($P$7="",ISNUMBER($P$7)=FALSE),1,((1+$P$7/100)^(IF(OR($P$11="",ISNUMBER($P$11)=FALSE),AM321,IF(YEAR(NOW())+$P$11+1&lt;AM321,YEAR(NOW())+$P$11+1,AM321))-YEAR(NOW()))))*IF(OR($P$9="",ISNUMBER($P$9)=FALSE),1,((1+$P$9/100)^(IF(OR($P$11="",ISNUMBER($P$11)=FALSE),AM321,IF(YEAR(NOW())+$P$11+1&lt;AM321,YEAR(NOW())+$P$11+1,AM321))-YEAR(NOW())))))</f>
        <v>5500</v>
      </c>
      <c r="AQ321" s="251"/>
      <c r="AR321" s="251">
        <f ca="1">IF(M321="$0 (pad)",0,IF(M321=0,0,M321*AV321/100/IF(OR($P$7="",ISNUMBER($P$7)=FALSE),1,((1+$P$7/100)^(IF(OR($P$11="",ISNUMBER($P$11)=FALSE),AN321,IF(YEAR(NOW())+$P$11+10&lt;AN321,YEAR(NOW())+$P$11+10,AN321))-YEAR(NOW()))))*IF(OR($P$9="",ISNUMBER($P$9)=FALSE),1,((1+$P$9/100)^(IF(OR($P$11="",ISNUMBER($P$11)=FALSE),AN321,IF(YEAR(NOW())+$P$11+10&lt;AN321,YEAR(NOW())+$P$11+10,AN321))-YEAR(NOW()))))))</f>
        <v>0</v>
      </c>
      <c r="AS321" s="251">
        <f ca="1">IF(N321="$0 (pad)",0,IF(N321=0,0,N321*AV321/100/IF(OR($P$7="",ISNUMBER($P$7)=FALSE),1,((1+$P$7/100)^(IF(OR($P$11="",ISNUMBER($P$11)=FALSE),AN321,IF(YEAR(NOW())+$P$11+10&lt;AN321,YEAR(NOW())+$P$11+10,AN321))-YEAR(NOW()))))*IF(OR($P$9="",ISNUMBER($P$9)=FALSE),1,((1+$P$9/100)^(IF(OR($P$11="",ISNUMBER($P$11)=FALSE),AN321,IF(YEAR(NOW())+$P$11+10&lt;AN321,YEAR(NOW())+$P$11+10,AN321))-YEAR(NOW()))))))</f>
        <v>0</v>
      </c>
      <c r="AT321" s="251">
        <f ca="1">IF(Q321=0,0,Q321*AV321/100/IF(OR($P$7="",ISNUMBER($P$7)=FALSE),1,((1+$P$7/100)^(IF(OR($P$11="",ISNUMBER($P$11)=FALSE),AL321,IF(YEAR(NOW())+$P$11&lt;AL321,YEAR(NOW())+$P$11,AL321))-YEAR(NOW()))))*IF(OR($P$9="",ISNUMBER($P$9)=FALSE),1,((1+$P$9/100)^(IF(OR($P$11="",ISNUMBER($P$11)=FALSE),AL321,IF(YEAR(NOW())+$P$11&lt;AL321,YEAR(NOW())+$P$11,AL321))-YEAR(NOW())))))</f>
        <v>43314</v>
      </c>
      <c r="AU321" s="251">
        <f ca="1">IF(R321=0,0,R321*AV321/100/IF(OR($P$7="",ISNUMBER($P$7)=FALSE),1,((1+$P$7/100)^(IF(OR($P$11="",ISNUMBER($P$11)=FALSE),IF(AN321="",YEAR(NOW())+5,AN321),IF(YEAR(NOW())+$P$11+10&lt;IF(AN321="",YEAR(NOW())+5,AN321),YEAR(NOW())+$P$11+10,IF(AN321="",YEAR(NOW())+5,AN321)))-YEAR(NOW()))))*IF(OR($P$9="",ISNUMBER($P$9)=FALSE),1,((1+$P$9/100)^(IF(OR($P$11="",ISNUMBER($P$11)=FALSE),IF(AN321="",YEAR(NOW())+5,AN321),IF(YEAR(NOW())+$P$11+10&lt;IF(AN321="",YEAR(NOW())+5,AN321),YEAR(NOW())+$P$11+10,IF(AN321="",YEAR(NOW())+5,AN321)))-YEAR(NOW())))))</f>
        <v>2387.5</v>
      </c>
      <c r="AV321" s="78">
        <v>100</v>
      </c>
    </row>
    <row r="322" spans="1:48" x14ac:dyDescent="0.15">
      <c r="A322" s="112">
        <v>303</v>
      </c>
      <c r="B322" s="112" t="s">
        <v>1660</v>
      </c>
      <c r="C322" s="113" t="s">
        <v>1361</v>
      </c>
      <c r="D322" s="112" t="s">
        <v>461</v>
      </c>
      <c r="E322" s="119">
        <v>456954</v>
      </c>
      <c r="F322" s="112" t="s">
        <v>966</v>
      </c>
      <c r="G322" s="112" t="s">
        <v>1662</v>
      </c>
      <c r="H322" s="112" t="s">
        <v>1662</v>
      </c>
      <c r="I322" s="116">
        <v>1</v>
      </c>
      <c r="J322" s="288">
        <v>39300</v>
      </c>
      <c r="K322" s="288">
        <v>5500</v>
      </c>
      <c r="L322" s="288"/>
      <c r="M322" s="288" t="s">
        <v>989</v>
      </c>
      <c r="N322" s="288" t="s">
        <v>989</v>
      </c>
      <c r="O322" s="288">
        <v>44800</v>
      </c>
      <c r="P322" s="288">
        <f t="shared" ca="1" si="12"/>
        <v>44800</v>
      </c>
      <c r="Q322" s="289">
        <v>43314</v>
      </c>
      <c r="R322" s="289">
        <v>2387.5</v>
      </c>
      <c r="S322" s="289">
        <v>45701.5</v>
      </c>
      <c r="T322" s="290">
        <f t="shared" ca="1" si="13"/>
        <v>45701.5</v>
      </c>
      <c r="U322" s="109"/>
      <c r="V322" s="109" t="s">
        <v>1366</v>
      </c>
      <c r="W322" s="109" t="s">
        <v>1369</v>
      </c>
      <c r="X322" s="108" t="s">
        <v>1367</v>
      </c>
      <c r="Y322" s="108" t="s">
        <v>1124</v>
      </c>
      <c r="Z322" s="287">
        <v>53149</v>
      </c>
      <c r="AA322" s="107">
        <f t="shared" ca="1" si="14"/>
        <v>57532</v>
      </c>
      <c r="AB322" s="108" t="s">
        <v>1670</v>
      </c>
      <c r="AC322" s="108" t="s">
        <v>1669</v>
      </c>
      <c r="AD322" s="108">
        <v>2013</v>
      </c>
      <c r="AE322" s="110">
        <v>1645</v>
      </c>
      <c r="AF322" s="110">
        <v>717.59</v>
      </c>
      <c r="AG322" s="108" t="s">
        <v>1666</v>
      </c>
      <c r="AH322" s="110">
        <v>2.8</v>
      </c>
      <c r="AI322" s="109" t="s">
        <v>991</v>
      </c>
      <c r="AJ322" s="109"/>
      <c r="AK322" s="80">
        <v>57532</v>
      </c>
      <c r="AL322" s="78">
        <v>2057</v>
      </c>
      <c r="AM322" s="78">
        <v>2058</v>
      </c>
      <c r="AN322" s="78">
        <v>2078</v>
      </c>
      <c r="AO322" s="251">
        <f ca="1">IF(J322=0,0,J322*AV322/100/IF(OR($P$7="",ISNUMBER($P$7)=FALSE),1,((1+$P$7/100)^(IF(OR($P$11="",ISNUMBER($P$11)=FALSE),AL322,IF(YEAR(NOW())+$P$11&lt;AL322,YEAR(NOW())+$P$11,AL322))-YEAR(NOW()))))*IF(OR($P$9="",ISNUMBER($P$9)=FALSE),1,((1+$P$9/100)^(IF(OR($P$11="",ISNUMBER($P$11)=FALSE),AL322,IF(YEAR(NOW())+$P$11&lt;AL322,YEAR(NOW())+$P$11,AL322))-YEAR(NOW())))))</f>
        <v>39300</v>
      </c>
      <c r="AP322" s="251">
        <f ca="1">IF(K322=0,0,K322*AV322/100/IF(OR($P$7="",ISNUMBER($P$7)=FALSE),1,((1+$P$7/100)^(IF(OR($P$11="",ISNUMBER($P$11)=FALSE),AM322,IF(YEAR(NOW())+$P$11+1&lt;AM322,YEAR(NOW())+$P$11+1,AM322))-YEAR(NOW()))))*IF(OR($P$9="",ISNUMBER($P$9)=FALSE),1,((1+$P$9/100)^(IF(OR($P$11="",ISNUMBER($P$11)=FALSE),AM322,IF(YEAR(NOW())+$P$11+1&lt;AM322,YEAR(NOW())+$P$11+1,AM322))-YEAR(NOW())))))</f>
        <v>5500</v>
      </c>
      <c r="AQ322" s="251"/>
      <c r="AR322" s="251">
        <f ca="1">IF(M322="$0 (pad)",0,IF(M322=0,0,M322*AV322/100/IF(OR($P$7="",ISNUMBER($P$7)=FALSE),1,((1+$P$7/100)^(IF(OR($P$11="",ISNUMBER($P$11)=FALSE),AN322,IF(YEAR(NOW())+$P$11+10&lt;AN322,YEAR(NOW())+$P$11+10,AN322))-YEAR(NOW()))))*IF(OR($P$9="",ISNUMBER($P$9)=FALSE),1,((1+$P$9/100)^(IF(OR($P$11="",ISNUMBER($P$11)=FALSE),AN322,IF(YEAR(NOW())+$P$11+10&lt;AN322,YEAR(NOW())+$P$11+10,AN322))-YEAR(NOW()))))))</f>
        <v>0</v>
      </c>
      <c r="AS322" s="251">
        <f ca="1">IF(N322="$0 (pad)",0,IF(N322=0,0,N322*AV322/100/IF(OR($P$7="",ISNUMBER($P$7)=FALSE),1,((1+$P$7/100)^(IF(OR($P$11="",ISNUMBER($P$11)=FALSE),AN322,IF(YEAR(NOW())+$P$11+10&lt;AN322,YEAR(NOW())+$P$11+10,AN322))-YEAR(NOW()))))*IF(OR($P$9="",ISNUMBER($P$9)=FALSE),1,((1+$P$9/100)^(IF(OR($P$11="",ISNUMBER($P$11)=FALSE),AN322,IF(YEAR(NOW())+$P$11+10&lt;AN322,YEAR(NOW())+$P$11+10,AN322))-YEAR(NOW()))))))</f>
        <v>0</v>
      </c>
      <c r="AT322" s="251">
        <f ca="1">IF(Q322=0,0,Q322*AV322/100/IF(OR($P$7="",ISNUMBER($P$7)=FALSE),1,((1+$P$7/100)^(IF(OR($P$11="",ISNUMBER($P$11)=FALSE),AL322,IF(YEAR(NOW())+$P$11&lt;AL322,YEAR(NOW())+$P$11,AL322))-YEAR(NOW()))))*IF(OR($P$9="",ISNUMBER($P$9)=FALSE),1,((1+$P$9/100)^(IF(OR($P$11="",ISNUMBER($P$11)=FALSE),AL322,IF(YEAR(NOW())+$P$11&lt;AL322,YEAR(NOW())+$P$11,AL322))-YEAR(NOW())))))</f>
        <v>43314</v>
      </c>
      <c r="AU322" s="251">
        <f ca="1">IF(R322=0,0,R322*AV322/100/IF(OR($P$7="",ISNUMBER($P$7)=FALSE),1,((1+$P$7/100)^(IF(OR($P$11="",ISNUMBER($P$11)=FALSE),IF(AN322="",YEAR(NOW())+5,AN322),IF(YEAR(NOW())+$P$11+10&lt;IF(AN322="",YEAR(NOW())+5,AN322),YEAR(NOW())+$P$11+10,IF(AN322="",YEAR(NOW())+5,AN322)))-YEAR(NOW()))))*IF(OR($P$9="",ISNUMBER($P$9)=FALSE),1,((1+$P$9/100)^(IF(OR($P$11="",ISNUMBER($P$11)=FALSE),IF(AN322="",YEAR(NOW())+5,AN322),IF(YEAR(NOW())+$P$11+10&lt;IF(AN322="",YEAR(NOW())+5,AN322),YEAR(NOW())+$P$11+10,IF(AN322="",YEAR(NOW())+5,AN322)))-YEAR(NOW())))))</f>
        <v>2387.5</v>
      </c>
      <c r="AV322" s="78">
        <v>100</v>
      </c>
    </row>
    <row r="323" spans="1:48" x14ac:dyDescent="0.15">
      <c r="A323" s="112">
        <v>304</v>
      </c>
      <c r="B323" s="112" t="s">
        <v>1660</v>
      </c>
      <c r="C323" s="113" t="s">
        <v>1361</v>
      </c>
      <c r="D323" s="112" t="s">
        <v>462</v>
      </c>
      <c r="E323" s="119">
        <v>479631</v>
      </c>
      <c r="F323" s="112" t="s">
        <v>966</v>
      </c>
      <c r="G323" s="112" t="s">
        <v>1662</v>
      </c>
      <c r="H323" s="112" t="s">
        <v>1662</v>
      </c>
      <c r="I323" s="116">
        <v>1</v>
      </c>
      <c r="J323" s="288">
        <v>173200</v>
      </c>
      <c r="K323" s="288">
        <v>20500</v>
      </c>
      <c r="L323" s="288"/>
      <c r="M323" s="288">
        <v>0</v>
      </c>
      <c r="N323" s="288">
        <v>25000</v>
      </c>
      <c r="O323" s="288">
        <v>218700</v>
      </c>
      <c r="P323" s="288">
        <f t="shared" ca="1" si="12"/>
        <v>218700</v>
      </c>
      <c r="Q323" s="289">
        <v>200751</v>
      </c>
      <c r="R323" s="289">
        <v>2387.5</v>
      </c>
      <c r="S323" s="289">
        <v>203138.5</v>
      </c>
      <c r="T323" s="290">
        <f t="shared" ca="1" si="13"/>
        <v>203138.5</v>
      </c>
      <c r="U323" s="109"/>
      <c r="V323" s="109" t="s">
        <v>1366</v>
      </c>
      <c r="W323" s="109" t="s">
        <v>1369</v>
      </c>
      <c r="X323" s="108" t="s">
        <v>1367</v>
      </c>
      <c r="Y323" s="108" t="s">
        <v>1125</v>
      </c>
      <c r="Z323" s="287">
        <v>51010</v>
      </c>
      <c r="AA323" s="107">
        <f t="shared" ca="1" si="14"/>
        <v>55393</v>
      </c>
      <c r="AB323" s="108" t="s">
        <v>1670</v>
      </c>
      <c r="AC323" s="108" t="s">
        <v>1669</v>
      </c>
      <c r="AD323" s="108">
        <v>2016</v>
      </c>
      <c r="AE323" s="110">
        <v>1390</v>
      </c>
      <c r="AF323" s="110">
        <v>713.11</v>
      </c>
      <c r="AG323" s="108" t="s">
        <v>1666</v>
      </c>
      <c r="AH323" s="110">
        <v>4.0999999999999996</v>
      </c>
      <c r="AI323" s="109" t="s">
        <v>991</v>
      </c>
      <c r="AJ323" s="109"/>
      <c r="AK323" s="80">
        <v>55393</v>
      </c>
      <c r="AL323" s="78">
        <v>2051</v>
      </c>
      <c r="AM323" s="78">
        <v>2052</v>
      </c>
      <c r="AN323" s="78">
        <v>2061</v>
      </c>
      <c r="AO323" s="251">
        <f ca="1">IF(J323=0,0,J323*AV323/100/IF(OR($P$7="",ISNUMBER($P$7)=FALSE),1,((1+$P$7/100)^(IF(OR($P$11="",ISNUMBER($P$11)=FALSE),AL323,IF(YEAR(NOW())+$P$11&lt;AL323,YEAR(NOW())+$P$11,AL323))-YEAR(NOW()))))*IF(OR($P$9="",ISNUMBER($P$9)=FALSE),1,((1+$P$9/100)^(IF(OR($P$11="",ISNUMBER($P$11)=FALSE),AL323,IF(YEAR(NOW())+$P$11&lt;AL323,YEAR(NOW())+$P$11,AL323))-YEAR(NOW())))))</f>
        <v>173200</v>
      </c>
      <c r="AP323" s="251">
        <f ca="1">IF(K323=0,0,K323*AV323/100/IF(OR($P$7="",ISNUMBER($P$7)=FALSE),1,((1+$P$7/100)^(IF(OR($P$11="",ISNUMBER($P$11)=FALSE),AM323,IF(YEAR(NOW())+$P$11+1&lt;AM323,YEAR(NOW())+$P$11+1,AM323))-YEAR(NOW()))))*IF(OR($P$9="",ISNUMBER($P$9)=FALSE),1,((1+$P$9/100)^(IF(OR($P$11="",ISNUMBER($P$11)=FALSE),AM323,IF(YEAR(NOW())+$P$11+1&lt;AM323,YEAR(NOW())+$P$11+1,AM323))-YEAR(NOW())))))</f>
        <v>20500</v>
      </c>
      <c r="AQ323" s="251"/>
      <c r="AR323" s="251">
        <f ca="1">IF(M323="$0 (pad)",0,IF(M323=0,0,M323*AV323/100/IF(OR($P$7="",ISNUMBER($P$7)=FALSE),1,((1+$P$7/100)^(IF(OR($P$11="",ISNUMBER($P$11)=FALSE),AN323,IF(YEAR(NOW())+$P$11+10&lt;AN323,YEAR(NOW())+$P$11+10,AN323))-YEAR(NOW()))))*IF(OR($P$9="",ISNUMBER($P$9)=FALSE),1,((1+$P$9/100)^(IF(OR($P$11="",ISNUMBER($P$11)=FALSE),AN323,IF(YEAR(NOW())+$P$11+10&lt;AN323,YEAR(NOW())+$P$11+10,AN323))-YEAR(NOW()))))))</f>
        <v>0</v>
      </c>
      <c r="AS323" s="251">
        <f ca="1">IF(N323="$0 (pad)",0,IF(N323=0,0,N323*AV323/100/IF(OR($P$7="",ISNUMBER($P$7)=FALSE),1,((1+$P$7/100)^(IF(OR($P$11="",ISNUMBER($P$11)=FALSE),AN323,IF(YEAR(NOW())+$P$11+10&lt;AN323,YEAR(NOW())+$P$11+10,AN323))-YEAR(NOW()))))*IF(OR($P$9="",ISNUMBER($P$9)=FALSE),1,((1+$P$9/100)^(IF(OR($P$11="",ISNUMBER($P$11)=FALSE),AN323,IF(YEAR(NOW())+$P$11+10&lt;AN323,YEAR(NOW())+$P$11+10,AN323))-YEAR(NOW()))))))</f>
        <v>25000</v>
      </c>
      <c r="AT323" s="251">
        <f ca="1">IF(Q323=0,0,Q323*AV323/100/IF(OR($P$7="",ISNUMBER($P$7)=FALSE),1,((1+$P$7/100)^(IF(OR($P$11="",ISNUMBER($P$11)=FALSE),AL323,IF(YEAR(NOW())+$P$11&lt;AL323,YEAR(NOW())+$P$11,AL323))-YEAR(NOW()))))*IF(OR($P$9="",ISNUMBER($P$9)=FALSE),1,((1+$P$9/100)^(IF(OR($P$11="",ISNUMBER($P$11)=FALSE),AL323,IF(YEAR(NOW())+$P$11&lt;AL323,YEAR(NOW())+$P$11,AL323))-YEAR(NOW())))))</f>
        <v>200751</v>
      </c>
      <c r="AU323" s="251">
        <f ca="1">IF(R323=0,0,R323*AV323/100/IF(OR($P$7="",ISNUMBER($P$7)=FALSE),1,((1+$P$7/100)^(IF(OR($P$11="",ISNUMBER($P$11)=FALSE),IF(AN323="",YEAR(NOW())+5,AN323),IF(YEAR(NOW())+$P$11+10&lt;IF(AN323="",YEAR(NOW())+5,AN323),YEAR(NOW())+$P$11+10,IF(AN323="",YEAR(NOW())+5,AN323)))-YEAR(NOW()))))*IF(OR($P$9="",ISNUMBER($P$9)=FALSE),1,((1+$P$9/100)^(IF(OR($P$11="",ISNUMBER($P$11)=FALSE),IF(AN323="",YEAR(NOW())+5,AN323),IF(YEAR(NOW())+$P$11+10&lt;IF(AN323="",YEAR(NOW())+5,AN323),YEAR(NOW())+$P$11+10,IF(AN323="",YEAR(NOW())+5,AN323)))-YEAR(NOW())))))</f>
        <v>2387.5</v>
      </c>
      <c r="AV323" s="78">
        <v>100</v>
      </c>
    </row>
    <row r="324" spans="1:48" x14ac:dyDescent="0.15">
      <c r="A324" s="112">
        <v>305</v>
      </c>
      <c r="B324" s="112" t="s">
        <v>1660</v>
      </c>
      <c r="C324" s="113" t="s">
        <v>1361</v>
      </c>
      <c r="D324" s="112" t="s">
        <v>463</v>
      </c>
      <c r="E324" s="119">
        <v>479632</v>
      </c>
      <c r="F324" s="112" t="s">
        <v>966</v>
      </c>
      <c r="G324" s="112" t="s">
        <v>1662</v>
      </c>
      <c r="H324" s="112" t="s">
        <v>1662</v>
      </c>
      <c r="I324" s="116">
        <v>1</v>
      </c>
      <c r="J324" s="288">
        <v>35200</v>
      </c>
      <c r="K324" s="288">
        <v>5500</v>
      </c>
      <c r="L324" s="288"/>
      <c r="M324" s="288" t="s">
        <v>989</v>
      </c>
      <c r="N324" s="288" t="s">
        <v>989</v>
      </c>
      <c r="O324" s="288">
        <v>40700</v>
      </c>
      <c r="P324" s="288">
        <f t="shared" ca="1" si="12"/>
        <v>40700</v>
      </c>
      <c r="Q324" s="289">
        <v>43314</v>
      </c>
      <c r="R324" s="289">
        <v>2387.5</v>
      </c>
      <c r="S324" s="289">
        <v>45701.5</v>
      </c>
      <c r="T324" s="290">
        <f t="shared" ca="1" si="13"/>
        <v>45701.5</v>
      </c>
      <c r="U324" s="109"/>
      <c r="V324" s="109" t="s">
        <v>1366</v>
      </c>
      <c r="W324" s="109" t="s">
        <v>1369</v>
      </c>
      <c r="X324" s="108" t="s">
        <v>1367</v>
      </c>
      <c r="Y324" s="108" t="s">
        <v>1125</v>
      </c>
      <c r="Z324" s="287">
        <v>45444</v>
      </c>
      <c r="AA324" s="107">
        <f t="shared" ca="1" si="14"/>
        <v>49827</v>
      </c>
      <c r="AB324" s="108" t="s">
        <v>1670</v>
      </c>
      <c r="AC324" s="108" t="s">
        <v>1669</v>
      </c>
      <c r="AD324" s="108">
        <v>2016</v>
      </c>
      <c r="AE324" s="110">
        <v>1460</v>
      </c>
      <c r="AF324" s="110">
        <v>711.48</v>
      </c>
      <c r="AG324" s="108" t="s">
        <v>1666</v>
      </c>
      <c r="AH324" s="110">
        <v>3.1</v>
      </c>
      <c r="AI324" s="109" t="s">
        <v>991</v>
      </c>
      <c r="AJ324" s="109"/>
      <c r="AK324" s="80">
        <v>49827</v>
      </c>
      <c r="AL324" s="78">
        <v>2036</v>
      </c>
      <c r="AM324" s="78">
        <v>2037</v>
      </c>
      <c r="AN324" s="78">
        <v>2061</v>
      </c>
      <c r="AO324" s="251">
        <f ca="1">IF(J324=0,0,J324*AV324/100/IF(OR($P$7="",ISNUMBER($P$7)=FALSE),1,((1+$P$7/100)^(IF(OR($P$11="",ISNUMBER($P$11)=FALSE),AL324,IF(YEAR(NOW())+$P$11&lt;AL324,YEAR(NOW())+$P$11,AL324))-YEAR(NOW()))))*IF(OR($P$9="",ISNUMBER($P$9)=FALSE),1,((1+$P$9/100)^(IF(OR($P$11="",ISNUMBER($P$11)=FALSE),AL324,IF(YEAR(NOW())+$P$11&lt;AL324,YEAR(NOW())+$P$11,AL324))-YEAR(NOW())))))</f>
        <v>35200</v>
      </c>
      <c r="AP324" s="251">
        <f ca="1">IF(K324=0,0,K324*AV324/100/IF(OR($P$7="",ISNUMBER($P$7)=FALSE),1,((1+$P$7/100)^(IF(OR($P$11="",ISNUMBER($P$11)=FALSE),AM324,IF(YEAR(NOW())+$P$11+1&lt;AM324,YEAR(NOW())+$P$11+1,AM324))-YEAR(NOW()))))*IF(OR($P$9="",ISNUMBER($P$9)=FALSE),1,((1+$P$9/100)^(IF(OR($P$11="",ISNUMBER($P$11)=FALSE),AM324,IF(YEAR(NOW())+$P$11+1&lt;AM324,YEAR(NOW())+$P$11+1,AM324))-YEAR(NOW())))))</f>
        <v>5500</v>
      </c>
      <c r="AQ324" s="251"/>
      <c r="AR324" s="251">
        <f ca="1">IF(M324="$0 (pad)",0,IF(M324=0,0,M324*AV324/100/IF(OR($P$7="",ISNUMBER($P$7)=FALSE),1,((1+$P$7/100)^(IF(OR($P$11="",ISNUMBER($P$11)=FALSE),AN324,IF(YEAR(NOW())+$P$11+10&lt;AN324,YEAR(NOW())+$P$11+10,AN324))-YEAR(NOW()))))*IF(OR($P$9="",ISNUMBER($P$9)=FALSE),1,((1+$P$9/100)^(IF(OR($P$11="",ISNUMBER($P$11)=FALSE),AN324,IF(YEAR(NOW())+$P$11+10&lt;AN324,YEAR(NOW())+$P$11+10,AN324))-YEAR(NOW()))))))</f>
        <v>0</v>
      </c>
      <c r="AS324" s="251">
        <f ca="1">IF(N324="$0 (pad)",0,IF(N324=0,0,N324*AV324/100/IF(OR($P$7="",ISNUMBER($P$7)=FALSE),1,((1+$P$7/100)^(IF(OR($P$11="",ISNUMBER($P$11)=FALSE),AN324,IF(YEAR(NOW())+$P$11+10&lt;AN324,YEAR(NOW())+$P$11+10,AN324))-YEAR(NOW()))))*IF(OR($P$9="",ISNUMBER($P$9)=FALSE),1,((1+$P$9/100)^(IF(OR($P$11="",ISNUMBER($P$11)=FALSE),AN324,IF(YEAR(NOW())+$P$11+10&lt;AN324,YEAR(NOW())+$P$11+10,AN324))-YEAR(NOW()))))))</f>
        <v>0</v>
      </c>
      <c r="AT324" s="251">
        <f ca="1">IF(Q324=0,0,Q324*AV324/100/IF(OR($P$7="",ISNUMBER($P$7)=FALSE),1,((1+$P$7/100)^(IF(OR($P$11="",ISNUMBER($P$11)=FALSE),AL324,IF(YEAR(NOW())+$P$11&lt;AL324,YEAR(NOW())+$P$11,AL324))-YEAR(NOW()))))*IF(OR($P$9="",ISNUMBER($P$9)=FALSE),1,((1+$P$9/100)^(IF(OR($P$11="",ISNUMBER($P$11)=FALSE),AL324,IF(YEAR(NOW())+$P$11&lt;AL324,YEAR(NOW())+$P$11,AL324))-YEAR(NOW())))))</f>
        <v>43314</v>
      </c>
      <c r="AU324" s="251">
        <f ca="1">IF(R324=0,0,R324*AV324/100/IF(OR($P$7="",ISNUMBER($P$7)=FALSE),1,((1+$P$7/100)^(IF(OR($P$11="",ISNUMBER($P$11)=FALSE),IF(AN324="",YEAR(NOW())+5,AN324),IF(YEAR(NOW())+$P$11+10&lt;IF(AN324="",YEAR(NOW())+5,AN324),YEAR(NOW())+$P$11+10,IF(AN324="",YEAR(NOW())+5,AN324)))-YEAR(NOW()))))*IF(OR($P$9="",ISNUMBER($P$9)=FALSE),1,((1+$P$9/100)^(IF(OR($P$11="",ISNUMBER($P$11)=FALSE),IF(AN324="",YEAR(NOW())+5,AN324),IF(YEAR(NOW())+$P$11+10&lt;IF(AN324="",YEAR(NOW())+5,AN324),YEAR(NOW())+$P$11+10,IF(AN324="",YEAR(NOW())+5,AN324)))-YEAR(NOW())))))</f>
        <v>2387.5</v>
      </c>
      <c r="AV324" s="78">
        <v>100</v>
      </c>
    </row>
    <row r="325" spans="1:48" x14ac:dyDescent="0.15">
      <c r="A325" s="112">
        <v>306</v>
      </c>
      <c r="B325" s="112" t="s">
        <v>1660</v>
      </c>
      <c r="C325" s="113" t="s">
        <v>1361</v>
      </c>
      <c r="D325" s="112" t="s">
        <v>464</v>
      </c>
      <c r="E325" s="119">
        <v>479776</v>
      </c>
      <c r="F325" s="112" t="s">
        <v>966</v>
      </c>
      <c r="G325" s="112" t="s">
        <v>1662</v>
      </c>
      <c r="H325" s="112" t="s">
        <v>1662</v>
      </c>
      <c r="I325" s="116">
        <v>1</v>
      </c>
      <c r="J325" s="288">
        <v>176400</v>
      </c>
      <c r="K325" s="288">
        <v>5500</v>
      </c>
      <c r="L325" s="288"/>
      <c r="M325" s="288" t="s">
        <v>989</v>
      </c>
      <c r="N325" s="288" t="s">
        <v>989</v>
      </c>
      <c r="O325" s="288">
        <v>181900</v>
      </c>
      <c r="P325" s="288">
        <f t="shared" ca="1" si="12"/>
        <v>181900</v>
      </c>
      <c r="Q325" s="289">
        <v>200751</v>
      </c>
      <c r="R325" s="289">
        <v>23875</v>
      </c>
      <c r="S325" s="289">
        <v>224626</v>
      </c>
      <c r="T325" s="290">
        <f t="shared" ca="1" si="13"/>
        <v>224626</v>
      </c>
      <c r="U325" s="109"/>
      <c r="V325" s="109" t="s">
        <v>1366</v>
      </c>
      <c r="W325" s="109" t="s">
        <v>1369</v>
      </c>
      <c r="X325" s="108" t="s">
        <v>1367</v>
      </c>
      <c r="Y325" s="108" t="s">
        <v>1127</v>
      </c>
      <c r="Z325" s="287">
        <v>49131</v>
      </c>
      <c r="AA325" s="107">
        <f t="shared" ca="1" si="14"/>
        <v>53514</v>
      </c>
      <c r="AB325" s="108" t="s">
        <v>1670</v>
      </c>
      <c r="AC325" s="108" t="s">
        <v>1669</v>
      </c>
      <c r="AD325" s="108">
        <v>2016</v>
      </c>
      <c r="AE325" s="110">
        <v>1590</v>
      </c>
      <c r="AF325" s="110">
        <v>712.48</v>
      </c>
      <c r="AG325" s="108" t="s">
        <v>1666</v>
      </c>
      <c r="AH325" s="110">
        <v>2.1</v>
      </c>
      <c r="AI325" s="109" t="s">
        <v>991</v>
      </c>
      <c r="AJ325" s="109"/>
      <c r="AK325" s="80">
        <v>53514</v>
      </c>
      <c r="AL325" s="78">
        <v>2046</v>
      </c>
      <c r="AM325" s="78">
        <v>2047</v>
      </c>
      <c r="AN325" s="78">
        <v>2060</v>
      </c>
      <c r="AO325" s="251">
        <f ca="1">IF(J325=0,0,J325*AV325/100/IF(OR($P$7="",ISNUMBER($P$7)=FALSE),1,((1+$P$7/100)^(IF(OR($P$11="",ISNUMBER($P$11)=FALSE),AL325,IF(YEAR(NOW())+$P$11&lt;AL325,YEAR(NOW())+$P$11,AL325))-YEAR(NOW()))))*IF(OR($P$9="",ISNUMBER($P$9)=FALSE),1,((1+$P$9/100)^(IF(OR($P$11="",ISNUMBER($P$11)=FALSE),AL325,IF(YEAR(NOW())+$P$11&lt;AL325,YEAR(NOW())+$P$11,AL325))-YEAR(NOW())))))</f>
        <v>176400</v>
      </c>
      <c r="AP325" s="251">
        <f ca="1">IF(K325=0,0,K325*AV325/100/IF(OR($P$7="",ISNUMBER($P$7)=FALSE),1,((1+$P$7/100)^(IF(OR($P$11="",ISNUMBER($P$11)=FALSE),AM325,IF(YEAR(NOW())+$P$11+1&lt;AM325,YEAR(NOW())+$P$11+1,AM325))-YEAR(NOW()))))*IF(OR($P$9="",ISNUMBER($P$9)=FALSE),1,((1+$P$9/100)^(IF(OR($P$11="",ISNUMBER($P$11)=FALSE),AM325,IF(YEAR(NOW())+$P$11+1&lt;AM325,YEAR(NOW())+$P$11+1,AM325))-YEAR(NOW())))))</f>
        <v>5500</v>
      </c>
      <c r="AQ325" s="251"/>
      <c r="AR325" s="251">
        <f ca="1">IF(M325="$0 (pad)",0,IF(M325=0,0,M325*AV325/100/IF(OR($P$7="",ISNUMBER($P$7)=FALSE),1,((1+$P$7/100)^(IF(OR($P$11="",ISNUMBER($P$11)=FALSE),AN325,IF(YEAR(NOW())+$P$11+10&lt;AN325,YEAR(NOW())+$P$11+10,AN325))-YEAR(NOW()))))*IF(OR($P$9="",ISNUMBER($P$9)=FALSE),1,((1+$P$9/100)^(IF(OR($P$11="",ISNUMBER($P$11)=FALSE),AN325,IF(YEAR(NOW())+$P$11+10&lt;AN325,YEAR(NOW())+$P$11+10,AN325))-YEAR(NOW()))))))</f>
        <v>0</v>
      </c>
      <c r="AS325" s="251">
        <f ca="1">IF(N325="$0 (pad)",0,IF(N325=0,0,N325*AV325/100/IF(OR($P$7="",ISNUMBER($P$7)=FALSE),1,((1+$P$7/100)^(IF(OR($P$11="",ISNUMBER($P$11)=FALSE),AN325,IF(YEAR(NOW())+$P$11+10&lt;AN325,YEAR(NOW())+$P$11+10,AN325))-YEAR(NOW()))))*IF(OR($P$9="",ISNUMBER($P$9)=FALSE),1,((1+$P$9/100)^(IF(OR($P$11="",ISNUMBER($P$11)=FALSE),AN325,IF(YEAR(NOW())+$P$11+10&lt;AN325,YEAR(NOW())+$P$11+10,AN325))-YEAR(NOW()))))))</f>
        <v>0</v>
      </c>
      <c r="AT325" s="251">
        <f ca="1">IF(Q325=0,0,Q325*AV325/100/IF(OR($P$7="",ISNUMBER($P$7)=FALSE),1,((1+$P$7/100)^(IF(OR($P$11="",ISNUMBER($P$11)=FALSE),AL325,IF(YEAR(NOW())+$P$11&lt;AL325,YEAR(NOW())+$P$11,AL325))-YEAR(NOW()))))*IF(OR($P$9="",ISNUMBER($P$9)=FALSE),1,((1+$P$9/100)^(IF(OR($P$11="",ISNUMBER($P$11)=FALSE),AL325,IF(YEAR(NOW())+$P$11&lt;AL325,YEAR(NOW())+$P$11,AL325))-YEAR(NOW())))))</f>
        <v>200751</v>
      </c>
      <c r="AU325" s="251">
        <f ca="1">IF(R325=0,0,R325*AV325/100/IF(OR($P$7="",ISNUMBER($P$7)=FALSE),1,((1+$P$7/100)^(IF(OR($P$11="",ISNUMBER($P$11)=FALSE),IF(AN325="",YEAR(NOW())+5,AN325),IF(YEAR(NOW())+$P$11+10&lt;IF(AN325="",YEAR(NOW())+5,AN325),YEAR(NOW())+$P$11+10,IF(AN325="",YEAR(NOW())+5,AN325)))-YEAR(NOW()))))*IF(OR($P$9="",ISNUMBER($P$9)=FALSE),1,((1+$P$9/100)^(IF(OR($P$11="",ISNUMBER($P$11)=FALSE),IF(AN325="",YEAR(NOW())+5,AN325),IF(YEAR(NOW())+$P$11+10&lt;IF(AN325="",YEAR(NOW())+5,AN325),YEAR(NOW())+$P$11+10,IF(AN325="",YEAR(NOW())+5,AN325)))-YEAR(NOW())))))</f>
        <v>23875</v>
      </c>
      <c r="AV325" s="78">
        <v>100</v>
      </c>
    </row>
    <row r="326" spans="1:48" x14ac:dyDescent="0.15">
      <c r="A326" s="112">
        <v>307</v>
      </c>
      <c r="B326" s="112" t="s">
        <v>1660</v>
      </c>
      <c r="C326" s="113" t="s">
        <v>1361</v>
      </c>
      <c r="D326" s="112" t="s">
        <v>465</v>
      </c>
      <c r="E326" s="119">
        <v>479777</v>
      </c>
      <c r="F326" s="112" t="s">
        <v>966</v>
      </c>
      <c r="G326" s="112" t="s">
        <v>1662</v>
      </c>
      <c r="H326" s="112" t="s">
        <v>1662</v>
      </c>
      <c r="I326" s="116">
        <v>1</v>
      </c>
      <c r="J326" s="288">
        <v>173300</v>
      </c>
      <c r="K326" s="288">
        <v>5500</v>
      </c>
      <c r="L326" s="288"/>
      <c r="M326" s="288" t="s">
        <v>989</v>
      </c>
      <c r="N326" s="288" t="s">
        <v>989</v>
      </c>
      <c r="O326" s="288">
        <v>178800</v>
      </c>
      <c r="P326" s="288">
        <f t="shared" ca="1" si="12"/>
        <v>178800</v>
      </c>
      <c r="Q326" s="289">
        <v>200751</v>
      </c>
      <c r="R326" s="289">
        <v>2387.5</v>
      </c>
      <c r="S326" s="289">
        <v>203138.5</v>
      </c>
      <c r="T326" s="290">
        <f t="shared" ca="1" si="13"/>
        <v>203138.5</v>
      </c>
      <c r="U326" s="109"/>
      <c r="V326" s="109" t="s">
        <v>1366</v>
      </c>
      <c r="W326" s="109" t="s">
        <v>1369</v>
      </c>
      <c r="X326" s="108" t="s">
        <v>1367</v>
      </c>
      <c r="Y326" s="108" t="s">
        <v>1127</v>
      </c>
      <c r="Z326" s="287">
        <v>47572</v>
      </c>
      <c r="AA326" s="107">
        <f t="shared" ca="1" si="14"/>
        <v>51955</v>
      </c>
      <c r="AB326" s="108" t="s">
        <v>1670</v>
      </c>
      <c r="AC326" s="108" t="s">
        <v>1669</v>
      </c>
      <c r="AD326" s="108">
        <v>2016</v>
      </c>
      <c r="AE326" s="110">
        <v>1559</v>
      </c>
      <c r="AF326" s="110">
        <v>714.42</v>
      </c>
      <c r="AG326" s="108" t="s">
        <v>1666</v>
      </c>
      <c r="AH326" s="110">
        <v>1.3</v>
      </c>
      <c r="AI326" s="109" t="s">
        <v>991</v>
      </c>
      <c r="AJ326" s="109"/>
      <c r="AK326" s="80">
        <v>51955</v>
      </c>
      <c r="AL326" s="78">
        <v>2042</v>
      </c>
      <c r="AM326" s="78">
        <v>2043</v>
      </c>
      <c r="AN326" s="78">
        <v>2060</v>
      </c>
      <c r="AO326" s="251">
        <f ca="1">IF(J326=0,0,J326*AV326/100/IF(OR($P$7="",ISNUMBER($P$7)=FALSE),1,((1+$P$7/100)^(IF(OR($P$11="",ISNUMBER($P$11)=FALSE),AL326,IF(YEAR(NOW())+$P$11&lt;AL326,YEAR(NOW())+$P$11,AL326))-YEAR(NOW()))))*IF(OR($P$9="",ISNUMBER($P$9)=FALSE),1,((1+$P$9/100)^(IF(OR($P$11="",ISNUMBER($P$11)=FALSE),AL326,IF(YEAR(NOW())+$P$11&lt;AL326,YEAR(NOW())+$P$11,AL326))-YEAR(NOW())))))</f>
        <v>173300</v>
      </c>
      <c r="AP326" s="251">
        <f ca="1">IF(K326=0,0,K326*AV326/100/IF(OR($P$7="",ISNUMBER($P$7)=FALSE),1,((1+$P$7/100)^(IF(OR($P$11="",ISNUMBER($P$11)=FALSE),AM326,IF(YEAR(NOW())+$P$11+1&lt;AM326,YEAR(NOW())+$P$11+1,AM326))-YEAR(NOW()))))*IF(OR($P$9="",ISNUMBER($P$9)=FALSE),1,((1+$P$9/100)^(IF(OR($P$11="",ISNUMBER($P$11)=FALSE),AM326,IF(YEAR(NOW())+$P$11+1&lt;AM326,YEAR(NOW())+$P$11+1,AM326))-YEAR(NOW())))))</f>
        <v>5500</v>
      </c>
      <c r="AQ326" s="251"/>
      <c r="AR326" s="251">
        <f ca="1">IF(M326="$0 (pad)",0,IF(M326=0,0,M326*AV326/100/IF(OR($P$7="",ISNUMBER($P$7)=FALSE),1,((1+$P$7/100)^(IF(OR($P$11="",ISNUMBER($P$11)=FALSE),AN326,IF(YEAR(NOW())+$P$11+10&lt;AN326,YEAR(NOW())+$P$11+10,AN326))-YEAR(NOW()))))*IF(OR($P$9="",ISNUMBER($P$9)=FALSE),1,((1+$P$9/100)^(IF(OR($P$11="",ISNUMBER($P$11)=FALSE),AN326,IF(YEAR(NOW())+$P$11+10&lt;AN326,YEAR(NOW())+$P$11+10,AN326))-YEAR(NOW()))))))</f>
        <v>0</v>
      </c>
      <c r="AS326" s="251">
        <f ca="1">IF(N326="$0 (pad)",0,IF(N326=0,0,N326*AV326/100/IF(OR($P$7="",ISNUMBER($P$7)=FALSE),1,((1+$P$7/100)^(IF(OR($P$11="",ISNUMBER($P$11)=FALSE),AN326,IF(YEAR(NOW())+$P$11+10&lt;AN326,YEAR(NOW())+$P$11+10,AN326))-YEAR(NOW()))))*IF(OR($P$9="",ISNUMBER($P$9)=FALSE),1,((1+$P$9/100)^(IF(OR($P$11="",ISNUMBER($P$11)=FALSE),AN326,IF(YEAR(NOW())+$P$11+10&lt;AN326,YEAR(NOW())+$P$11+10,AN326))-YEAR(NOW()))))))</f>
        <v>0</v>
      </c>
      <c r="AT326" s="251">
        <f ca="1">IF(Q326=0,0,Q326*AV326/100/IF(OR($P$7="",ISNUMBER($P$7)=FALSE),1,((1+$P$7/100)^(IF(OR($P$11="",ISNUMBER($P$11)=FALSE),AL326,IF(YEAR(NOW())+$P$11&lt;AL326,YEAR(NOW())+$P$11,AL326))-YEAR(NOW()))))*IF(OR($P$9="",ISNUMBER($P$9)=FALSE),1,((1+$P$9/100)^(IF(OR($P$11="",ISNUMBER($P$11)=FALSE),AL326,IF(YEAR(NOW())+$P$11&lt;AL326,YEAR(NOW())+$P$11,AL326))-YEAR(NOW())))))</f>
        <v>200751</v>
      </c>
      <c r="AU326" s="251">
        <f ca="1">IF(R326=0,0,R326*AV326/100/IF(OR($P$7="",ISNUMBER($P$7)=FALSE),1,((1+$P$7/100)^(IF(OR($P$11="",ISNUMBER($P$11)=FALSE),IF(AN326="",YEAR(NOW())+5,AN326),IF(YEAR(NOW())+$P$11+10&lt;IF(AN326="",YEAR(NOW())+5,AN326),YEAR(NOW())+$P$11+10,IF(AN326="",YEAR(NOW())+5,AN326)))-YEAR(NOW()))))*IF(OR($P$9="",ISNUMBER($P$9)=FALSE),1,((1+$P$9/100)^(IF(OR($P$11="",ISNUMBER($P$11)=FALSE),IF(AN326="",YEAR(NOW())+5,AN326),IF(YEAR(NOW())+$P$11+10&lt;IF(AN326="",YEAR(NOW())+5,AN326),YEAR(NOW())+$P$11+10,IF(AN326="",YEAR(NOW())+5,AN326)))-YEAR(NOW())))))</f>
        <v>2387.5</v>
      </c>
      <c r="AV326" s="78">
        <v>100</v>
      </c>
    </row>
    <row r="327" spans="1:48" x14ac:dyDescent="0.15">
      <c r="A327" s="112">
        <v>308</v>
      </c>
      <c r="B327" s="112" t="s">
        <v>1660</v>
      </c>
      <c r="C327" s="113" t="s">
        <v>1361</v>
      </c>
      <c r="D327" s="112" t="s">
        <v>466</v>
      </c>
      <c r="E327" s="119">
        <v>479778</v>
      </c>
      <c r="F327" s="112" t="s">
        <v>966</v>
      </c>
      <c r="G327" s="112" t="s">
        <v>1662</v>
      </c>
      <c r="H327" s="112" t="s">
        <v>1662</v>
      </c>
      <c r="I327" s="116">
        <v>1</v>
      </c>
      <c r="J327" s="288">
        <v>36400</v>
      </c>
      <c r="K327" s="288">
        <v>20500</v>
      </c>
      <c r="L327" s="288"/>
      <c r="M327" s="288">
        <v>0</v>
      </c>
      <c r="N327" s="288">
        <v>39700</v>
      </c>
      <c r="O327" s="288">
        <v>96600</v>
      </c>
      <c r="P327" s="288">
        <f t="shared" ca="1" si="12"/>
        <v>96600</v>
      </c>
      <c r="Q327" s="289">
        <v>43314</v>
      </c>
      <c r="R327" s="289">
        <v>23875</v>
      </c>
      <c r="S327" s="289">
        <v>67189</v>
      </c>
      <c r="T327" s="290">
        <f t="shared" ca="1" si="13"/>
        <v>67189</v>
      </c>
      <c r="U327" s="109"/>
      <c r="V327" s="109" t="s">
        <v>1366</v>
      </c>
      <c r="W327" s="109" t="s">
        <v>1369</v>
      </c>
      <c r="X327" s="108" t="s">
        <v>1367</v>
      </c>
      <c r="Y327" s="108" t="s">
        <v>1127</v>
      </c>
      <c r="Z327" s="287">
        <v>50758</v>
      </c>
      <c r="AA327" s="107">
        <f t="shared" ca="1" si="14"/>
        <v>55141</v>
      </c>
      <c r="AB327" s="108" t="s">
        <v>1670</v>
      </c>
      <c r="AC327" s="108" t="s">
        <v>1669</v>
      </c>
      <c r="AD327" s="108">
        <v>2016</v>
      </c>
      <c r="AE327" s="110">
        <v>1604</v>
      </c>
      <c r="AF327" s="110">
        <v>720.89</v>
      </c>
      <c r="AG327" s="108" t="s">
        <v>1666</v>
      </c>
      <c r="AH327" s="110">
        <v>3.7</v>
      </c>
      <c r="AI327" s="109" t="s">
        <v>991</v>
      </c>
      <c r="AJ327" s="109"/>
      <c r="AK327" s="80">
        <v>55141</v>
      </c>
      <c r="AL327" s="78">
        <v>2050</v>
      </c>
      <c r="AM327" s="78">
        <v>2051</v>
      </c>
      <c r="AN327" s="78">
        <v>2060</v>
      </c>
      <c r="AO327" s="251">
        <f ca="1">IF(J327=0,0,J327*AV327/100/IF(OR($P$7="",ISNUMBER($P$7)=FALSE),1,((1+$P$7/100)^(IF(OR($P$11="",ISNUMBER($P$11)=FALSE),AL327,IF(YEAR(NOW())+$P$11&lt;AL327,YEAR(NOW())+$P$11,AL327))-YEAR(NOW()))))*IF(OR($P$9="",ISNUMBER($P$9)=FALSE),1,((1+$P$9/100)^(IF(OR($P$11="",ISNUMBER($P$11)=FALSE),AL327,IF(YEAR(NOW())+$P$11&lt;AL327,YEAR(NOW())+$P$11,AL327))-YEAR(NOW())))))</f>
        <v>36400</v>
      </c>
      <c r="AP327" s="251">
        <f ca="1">IF(K327=0,0,K327*AV327/100/IF(OR($P$7="",ISNUMBER($P$7)=FALSE),1,((1+$P$7/100)^(IF(OR($P$11="",ISNUMBER($P$11)=FALSE),AM327,IF(YEAR(NOW())+$P$11+1&lt;AM327,YEAR(NOW())+$P$11+1,AM327))-YEAR(NOW()))))*IF(OR($P$9="",ISNUMBER($P$9)=FALSE),1,((1+$P$9/100)^(IF(OR($P$11="",ISNUMBER($P$11)=FALSE),AM327,IF(YEAR(NOW())+$P$11+1&lt;AM327,YEAR(NOW())+$P$11+1,AM327))-YEAR(NOW())))))</f>
        <v>20500</v>
      </c>
      <c r="AQ327" s="251"/>
      <c r="AR327" s="251">
        <f ca="1">IF(M327="$0 (pad)",0,IF(M327=0,0,M327*AV327/100/IF(OR($P$7="",ISNUMBER($P$7)=FALSE),1,((1+$P$7/100)^(IF(OR($P$11="",ISNUMBER($P$11)=FALSE),AN327,IF(YEAR(NOW())+$P$11+10&lt;AN327,YEAR(NOW())+$P$11+10,AN327))-YEAR(NOW()))))*IF(OR($P$9="",ISNUMBER($P$9)=FALSE),1,((1+$P$9/100)^(IF(OR($P$11="",ISNUMBER($P$11)=FALSE),AN327,IF(YEAR(NOW())+$P$11+10&lt;AN327,YEAR(NOW())+$P$11+10,AN327))-YEAR(NOW()))))))</f>
        <v>0</v>
      </c>
      <c r="AS327" s="251">
        <f ca="1">IF(N327="$0 (pad)",0,IF(N327=0,0,N327*AV327/100/IF(OR($P$7="",ISNUMBER($P$7)=FALSE),1,((1+$P$7/100)^(IF(OR($P$11="",ISNUMBER($P$11)=FALSE),AN327,IF(YEAR(NOW())+$P$11+10&lt;AN327,YEAR(NOW())+$P$11+10,AN327))-YEAR(NOW()))))*IF(OR($P$9="",ISNUMBER($P$9)=FALSE),1,((1+$P$9/100)^(IF(OR($P$11="",ISNUMBER($P$11)=FALSE),AN327,IF(YEAR(NOW())+$P$11+10&lt;AN327,YEAR(NOW())+$P$11+10,AN327))-YEAR(NOW()))))))</f>
        <v>39700</v>
      </c>
      <c r="AT327" s="251">
        <f ca="1">IF(Q327=0,0,Q327*AV327/100/IF(OR($P$7="",ISNUMBER($P$7)=FALSE),1,((1+$P$7/100)^(IF(OR($P$11="",ISNUMBER($P$11)=FALSE),AL327,IF(YEAR(NOW())+$P$11&lt;AL327,YEAR(NOW())+$P$11,AL327))-YEAR(NOW()))))*IF(OR($P$9="",ISNUMBER($P$9)=FALSE),1,((1+$P$9/100)^(IF(OR($P$11="",ISNUMBER($P$11)=FALSE),AL327,IF(YEAR(NOW())+$P$11&lt;AL327,YEAR(NOW())+$P$11,AL327))-YEAR(NOW())))))</f>
        <v>43314</v>
      </c>
      <c r="AU327" s="251">
        <f ca="1">IF(R327=0,0,R327*AV327/100/IF(OR($P$7="",ISNUMBER($P$7)=FALSE),1,((1+$P$7/100)^(IF(OR($P$11="",ISNUMBER($P$11)=FALSE),IF(AN327="",YEAR(NOW())+5,AN327),IF(YEAR(NOW())+$P$11+10&lt;IF(AN327="",YEAR(NOW())+5,AN327),YEAR(NOW())+$P$11+10,IF(AN327="",YEAR(NOW())+5,AN327)))-YEAR(NOW()))))*IF(OR($P$9="",ISNUMBER($P$9)=FALSE),1,((1+$P$9/100)^(IF(OR($P$11="",ISNUMBER($P$11)=FALSE),IF(AN327="",YEAR(NOW())+5,AN327),IF(YEAR(NOW())+$P$11+10&lt;IF(AN327="",YEAR(NOW())+5,AN327),YEAR(NOW())+$P$11+10,IF(AN327="",YEAR(NOW())+5,AN327)))-YEAR(NOW())))))</f>
        <v>23875</v>
      </c>
      <c r="AV327" s="78">
        <v>100</v>
      </c>
    </row>
    <row r="328" spans="1:48" x14ac:dyDescent="0.15">
      <c r="A328" s="112">
        <v>309</v>
      </c>
      <c r="B328" s="112" t="s">
        <v>1660</v>
      </c>
      <c r="C328" s="113" t="s">
        <v>1361</v>
      </c>
      <c r="D328" s="112" t="s">
        <v>467</v>
      </c>
      <c r="E328" s="119">
        <v>479779</v>
      </c>
      <c r="F328" s="112" t="s">
        <v>966</v>
      </c>
      <c r="G328" s="112" t="s">
        <v>1661</v>
      </c>
      <c r="H328" s="112" t="s">
        <v>1661</v>
      </c>
      <c r="I328" s="116">
        <v>1</v>
      </c>
      <c r="J328" s="288">
        <v>178400</v>
      </c>
      <c r="K328" s="288">
        <v>5500</v>
      </c>
      <c r="L328" s="288"/>
      <c r="M328" s="288" t="s">
        <v>989</v>
      </c>
      <c r="N328" s="288" t="s">
        <v>989</v>
      </c>
      <c r="O328" s="288">
        <v>183900</v>
      </c>
      <c r="P328" s="288">
        <f t="shared" ca="1" si="12"/>
        <v>183900</v>
      </c>
      <c r="Q328" s="289">
        <v>200751</v>
      </c>
      <c r="R328" s="289">
        <v>2387.5</v>
      </c>
      <c r="S328" s="289">
        <v>203138.5</v>
      </c>
      <c r="T328" s="290">
        <f t="shared" ca="1" si="13"/>
        <v>203138.5</v>
      </c>
      <c r="U328" s="109"/>
      <c r="V328" s="109" t="s">
        <v>1366</v>
      </c>
      <c r="W328" s="109" t="s">
        <v>1369</v>
      </c>
      <c r="X328" s="108" t="s">
        <v>1367</v>
      </c>
      <c r="Y328" s="108" t="s">
        <v>1127</v>
      </c>
      <c r="Z328" s="287">
        <v>45351</v>
      </c>
      <c r="AA328" s="107">
        <f t="shared" ca="1" si="14"/>
        <v>49734</v>
      </c>
      <c r="AB328" s="108" t="s">
        <v>1670</v>
      </c>
      <c r="AC328" s="108" t="s">
        <v>1669</v>
      </c>
      <c r="AD328" s="108">
        <v>2016</v>
      </c>
      <c r="AE328" s="110">
        <v>1726</v>
      </c>
      <c r="AF328" s="110">
        <v>722.81</v>
      </c>
      <c r="AG328" s="108" t="s">
        <v>1666</v>
      </c>
      <c r="AH328" s="110"/>
      <c r="AI328" s="109" t="s">
        <v>991</v>
      </c>
      <c r="AJ328" s="109"/>
      <c r="AK328" s="80">
        <v>49734</v>
      </c>
      <c r="AL328" s="78">
        <v>2036</v>
      </c>
      <c r="AM328" s="78">
        <v>2037</v>
      </c>
      <c r="AN328" s="78">
        <v>2060</v>
      </c>
      <c r="AO328" s="251">
        <f ca="1">IF(J328=0,0,J328*AV328/100/IF(OR($P$7="",ISNUMBER($P$7)=FALSE),1,((1+$P$7/100)^(IF(OR($P$11="",ISNUMBER($P$11)=FALSE),AL328,IF(YEAR(NOW())+$P$11&lt;AL328,YEAR(NOW())+$P$11,AL328))-YEAR(NOW()))))*IF(OR($P$9="",ISNUMBER($P$9)=FALSE),1,((1+$P$9/100)^(IF(OR($P$11="",ISNUMBER($P$11)=FALSE),AL328,IF(YEAR(NOW())+$P$11&lt;AL328,YEAR(NOW())+$P$11,AL328))-YEAR(NOW())))))</f>
        <v>178400</v>
      </c>
      <c r="AP328" s="251">
        <f ca="1">IF(K328=0,0,K328*AV328/100/IF(OR($P$7="",ISNUMBER($P$7)=FALSE),1,((1+$P$7/100)^(IF(OR($P$11="",ISNUMBER($P$11)=FALSE),AM328,IF(YEAR(NOW())+$P$11+1&lt;AM328,YEAR(NOW())+$P$11+1,AM328))-YEAR(NOW()))))*IF(OR($P$9="",ISNUMBER($P$9)=FALSE),1,((1+$P$9/100)^(IF(OR($P$11="",ISNUMBER($P$11)=FALSE),AM328,IF(YEAR(NOW())+$P$11+1&lt;AM328,YEAR(NOW())+$P$11+1,AM328))-YEAR(NOW())))))</f>
        <v>5500</v>
      </c>
      <c r="AQ328" s="251"/>
      <c r="AR328" s="251">
        <f ca="1">IF(M328="$0 (pad)",0,IF(M328=0,0,M328*AV328/100/IF(OR($P$7="",ISNUMBER($P$7)=FALSE),1,((1+$P$7/100)^(IF(OR($P$11="",ISNUMBER($P$11)=FALSE),AN328,IF(YEAR(NOW())+$P$11+10&lt;AN328,YEAR(NOW())+$P$11+10,AN328))-YEAR(NOW()))))*IF(OR($P$9="",ISNUMBER($P$9)=FALSE),1,((1+$P$9/100)^(IF(OR($P$11="",ISNUMBER($P$11)=FALSE),AN328,IF(YEAR(NOW())+$P$11+10&lt;AN328,YEAR(NOW())+$P$11+10,AN328))-YEAR(NOW()))))))</f>
        <v>0</v>
      </c>
      <c r="AS328" s="251">
        <f ca="1">IF(N328="$0 (pad)",0,IF(N328=0,0,N328*AV328/100/IF(OR($P$7="",ISNUMBER($P$7)=FALSE),1,((1+$P$7/100)^(IF(OR($P$11="",ISNUMBER($P$11)=FALSE),AN328,IF(YEAR(NOW())+$P$11+10&lt;AN328,YEAR(NOW())+$P$11+10,AN328))-YEAR(NOW()))))*IF(OR($P$9="",ISNUMBER($P$9)=FALSE),1,((1+$P$9/100)^(IF(OR($P$11="",ISNUMBER($P$11)=FALSE),AN328,IF(YEAR(NOW())+$P$11+10&lt;AN328,YEAR(NOW())+$P$11+10,AN328))-YEAR(NOW()))))))</f>
        <v>0</v>
      </c>
      <c r="AT328" s="251">
        <f ca="1">IF(Q328=0,0,Q328*AV328/100/IF(OR($P$7="",ISNUMBER($P$7)=FALSE),1,((1+$P$7/100)^(IF(OR($P$11="",ISNUMBER($P$11)=FALSE),AL328,IF(YEAR(NOW())+$P$11&lt;AL328,YEAR(NOW())+$P$11,AL328))-YEAR(NOW()))))*IF(OR($P$9="",ISNUMBER($P$9)=FALSE),1,((1+$P$9/100)^(IF(OR($P$11="",ISNUMBER($P$11)=FALSE),AL328,IF(YEAR(NOW())+$P$11&lt;AL328,YEAR(NOW())+$P$11,AL328))-YEAR(NOW())))))</f>
        <v>200751</v>
      </c>
      <c r="AU328" s="251">
        <f ca="1">IF(R328=0,0,R328*AV328/100/IF(OR($P$7="",ISNUMBER($P$7)=FALSE),1,((1+$P$7/100)^(IF(OR($P$11="",ISNUMBER($P$11)=FALSE),IF(AN328="",YEAR(NOW())+5,AN328),IF(YEAR(NOW())+$P$11+10&lt;IF(AN328="",YEAR(NOW())+5,AN328),YEAR(NOW())+$P$11+10,IF(AN328="",YEAR(NOW())+5,AN328)))-YEAR(NOW()))))*IF(OR($P$9="",ISNUMBER($P$9)=FALSE),1,((1+$P$9/100)^(IF(OR($P$11="",ISNUMBER($P$11)=FALSE),IF(AN328="",YEAR(NOW())+5,AN328),IF(YEAR(NOW())+$P$11+10&lt;IF(AN328="",YEAR(NOW())+5,AN328),YEAR(NOW())+$P$11+10,IF(AN328="",YEAR(NOW())+5,AN328)))-YEAR(NOW())))))</f>
        <v>2387.5</v>
      </c>
      <c r="AV328" s="78">
        <v>100</v>
      </c>
    </row>
    <row r="329" spans="1:48" x14ac:dyDescent="0.15">
      <c r="A329" s="112">
        <v>310</v>
      </c>
      <c r="B329" s="112" t="s">
        <v>1660</v>
      </c>
      <c r="C329" s="113" t="s">
        <v>1361</v>
      </c>
      <c r="D329" s="112" t="s">
        <v>468</v>
      </c>
      <c r="E329" s="119">
        <v>480279</v>
      </c>
      <c r="F329" s="112" t="s">
        <v>966</v>
      </c>
      <c r="G329" s="112" t="s">
        <v>1662</v>
      </c>
      <c r="H329" s="112" t="s">
        <v>1662</v>
      </c>
      <c r="I329" s="116">
        <v>1</v>
      </c>
      <c r="J329" s="288">
        <v>183400</v>
      </c>
      <c r="K329" s="288">
        <v>20500</v>
      </c>
      <c r="L329" s="288"/>
      <c r="M329" s="288">
        <v>0</v>
      </c>
      <c r="N329" s="288">
        <v>43200</v>
      </c>
      <c r="O329" s="288">
        <v>247100</v>
      </c>
      <c r="P329" s="288">
        <f t="shared" ca="1" si="12"/>
        <v>247100</v>
      </c>
      <c r="Q329" s="289">
        <v>200751</v>
      </c>
      <c r="R329" s="289">
        <v>2387.5</v>
      </c>
      <c r="S329" s="289">
        <v>203138.5</v>
      </c>
      <c r="T329" s="290">
        <f t="shared" ca="1" si="13"/>
        <v>203138.5</v>
      </c>
      <c r="U329" s="109"/>
      <c r="V329" s="109" t="s">
        <v>1366</v>
      </c>
      <c r="W329" s="109" t="s">
        <v>1369</v>
      </c>
      <c r="X329" s="108" t="s">
        <v>1367</v>
      </c>
      <c r="Y329" s="108" t="s">
        <v>1124</v>
      </c>
      <c r="Z329" s="287">
        <v>57166</v>
      </c>
      <c r="AA329" s="107">
        <f t="shared" ca="1" si="14"/>
        <v>61549</v>
      </c>
      <c r="AB329" s="108" t="s">
        <v>1670</v>
      </c>
      <c r="AC329" s="108" t="s">
        <v>1669</v>
      </c>
      <c r="AD329" s="108">
        <v>2016</v>
      </c>
      <c r="AE329" s="110">
        <v>1834</v>
      </c>
      <c r="AF329" s="110">
        <v>719.08</v>
      </c>
      <c r="AG329" s="108" t="s">
        <v>1666</v>
      </c>
      <c r="AH329" s="110">
        <v>4.0999999999999996</v>
      </c>
      <c r="AI329" s="109" t="s">
        <v>991</v>
      </c>
      <c r="AJ329" s="109"/>
      <c r="AK329" s="80">
        <v>61549</v>
      </c>
      <c r="AL329" s="78">
        <v>2068</v>
      </c>
      <c r="AM329" s="78">
        <v>2069</v>
      </c>
      <c r="AN329" s="78">
        <v>2078</v>
      </c>
      <c r="AO329" s="251">
        <f ca="1">IF(J329=0,0,J329*AV329/100/IF(OR($P$7="",ISNUMBER($P$7)=FALSE),1,((1+$P$7/100)^(IF(OR($P$11="",ISNUMBER($P$11)=FALSE),AL329,IF(YEAR(NOW())+$P$11&lt;AL329,YEAR(NOW())+$P$11,AL329))-YEAR(NOW()))))*IF(OR($P$9="",ISNUMBER($P$9)=FALSE),1,((1+$P$9/100)^(IF(OR($P$11="",ISNUMBER($P$11)=FALSE),AL329,IF(YEAR(NOW())+$P$11&lt;AL329,YEAR(NOW())+$P$11,AL329))-YEAR(NOW())))))</f>
        <v>183400</v>
      </c>
      <c r="AP329" s="251">
        <f ca="1">IF(K329=0,0,K329*AV329/100/IF(OR($P$7="",ISNUMBER($P$7)=FALSE),1,((1+$P$7/100)^(IF(OR($P$11="",ISNUMBER($P$11)=FALSE),AM329,IF(YEAR(NOW())+$P$11+1&lt;AM329,YEAR(NOW())+$P$11+1,AM329))-YEAR(NOW()))))*IF(OR($P$9="",ISNUMBER($P$9)=FALSE),1,((1+$P$9/100)^(IF(OR($P$11="",ISNUMBER($P$11)=FALSE),AM329,IF(YEAR(NOW())+$P$11+1&lt;AM329,YEAR(NOW())+$P$11+1,AM329))-YEAR(NOW())))))</f>
        <v>20500</v>
      </c>
      <c r="AQ329" s="251"/>
      <c r="AR329" s="251">
        <f ca="1">IF(M329="$0 (pad)",0,IF(M329=0,0,M329*AV329/100/IF(OR($P$7="",ISNUMBER($P$7)=FALSE),1,((1+$P$7/100)^(IF(OR($P$11="",ISNUMBER($P$11)=FALSE),AN329,IF(YEAR(NOW())+$P$11+10&lt;AN329,YEAR(NOW())+$P$11+10,AN329))-YEAR(NOW()))))*IF(OR($P$9="",ISNUMBER($P$9)=FALSE),1,((1+$P$9/100)^(IF(OR($P$11="",ISNUMBER($P$11)=FALSE),AN329,IF(YEAR(NOW())+$P$11+10&lt;AN329,YEAR(NOW())+$P$11+10,AN329))-YEAR(NOW()))))))</f>
        <v>0</v>
      </c>
      <c r="AS329" s="251">
        <f ca="1">IF(N329="$0 (pad)",0,IF(N329=0,0,N329*AV329/100/IF(OR($P$7="",ISNUMBER($P$7)=FALSE),1,((1+$P$7/100)^(IF(OR($P$11="",ISNUMBER($P$11)=FALSE),AN329,IF(YEAR(NOW())+$P$11+10&lt;AN329,YEAR(NOW())+$P$11+10,AN329))-YEAR(NOW()))))*IF(OR($P$9="",ISNUMBER($P$9)=FALSE),1,((1+$P$9/100)^(IF(OR($P$11="",ISNUMBER($P$11)=FALSE),AN329,IF(YEAR(NOW())+$P$11+10&lt;AN329,YEAR(NOW())+$P$11+10,AN329))-YEAR(NOW()))))))</f>
        <v>43200</v>
      </c>
      <c r="AT329" s="251">
        <f ca="1">IF(Q329=0,0,Q329*AV329/100/IF(OR($P$7="",ISNUMBER($P$7)=FALSE),1,((1+$P$7/100)^(IF(OR($P$11="",ISNUMBER($P$11)=FALSE),AL329,IF(YEAR(NOW())+$P$11&lt;AL329,YEAR(NOW())+$P$11,AL329))-YEAR(NOW()))))*IF(OR($P$9="",ISNUMBER($P$9)=FALSE),1,((1+$P$9/100)^(IF(OR($P$11="",ISNUMBER($P$11)=FALSE),AL329,IF(YEAR(NOW())+$P$11&lt;AL329,YEAR(NOW())+$P$11,AL329))-YEAR(NOW())))))</f>
        <v>200751</v>
      </c>
      <c r="AU329" s="251">
        <f ca="1">IF(R329=0,0,R329*AV329/100/IF(OR($P$7="",ISNUMBER($P$7)=FALSE),1,((1+$P$7/100)^(IF(OR($P$11="",ISNUMBER($P$11)=FALSE),IF(AN329="",YEAR(NOW())+5,AN329),IF(YEAR(NOW())+$P$11+10&lt;IF(AN329="",YEAR(NOW())+5,AN329),YEAR(NOW())+$P$11+10,IF(AN329="",YEAR(NOW())+5,AN329)))-YEAR(NOW()))))*IF(OR($P$9="",ISNUMBER($P$9)=FALSE),1,((1+$P$9/100)^(IF(OR($P$11="",ISNUMBER($P$11)=FALSE),IF(AN329="",YEAR(NOW())+5,AN329),IF(YEAR(NOW())+$P$11+10&lt;IF(AN329="",YEAR(NOW())+5,AN329),YEAR(NOW())+$P$11+10,IF(AN329="",YEAR(NOW())+5,AN329)))-YEAR(NOW())))))</f>
        <v>2387.5</v>
      </c>
      <c r="AV329" s="78">
        <v>100</v>
      </c>
    </row>
    <row r="330" spans="1:48" x14ac:dyDescent="0.15">
      <c r="A330" s="112">
        <v>311</v>
      </c>
      <c r="B330" s="112" t="s">
        <v>1660</v>
      </c>
      <c r="C330" s="113" t="s">
        <v>1361</v>
      </c>
      <c r="D330" s="112" t="s">
        <v>469</v>
      </c>
      <c r="E330" s="119">
        <v>480280</v>
      </c>
      <c r="F330" s="112" t="s">
        <v>966</v>
      </c>
      <c r="G330" s="112" t="s">
        <v>1662</v>
      </c>
      <c r="H330" s="112" t="s">
        <v>1662</v>
      </c>
      <c r="I330" s="116">
        <v>1</v>
      </c>
      <c r="J330" s="288">
        <v>178200</v>
      </c>
      <c r="K330" s="288">
        <v>5500</v>
      </c>
      <c r="L330" s="288"/>
      <c r="M330" s="288" t="s">
        <v>989</v>
      </c>
      <c r="N330" s="288" t="s">
        <v>989</v>
      </c>
      <c r="O330" s="288">
        <v>183700</v>
      </c>
      <c r="P330" s="288">
        <f t="shared" ca="1" si="12"/>
        <v>183700</v>
      </c>
      <c r="Q330" s="289">
        <v>200751</v>
      </c>
      <c r="R330" s="289">
        <v>2387.5</v>
      </c>
      <c r="S330" s="289">
        <v>203138.5</v>
      </c>
      <c r="T330" s="290">
        <f t="shared" ca="1" si="13"/>
        <v>203138.5</v>
      </c>
      <c r="U330" s="109"/>
      <c r="V330" s="109" t="s">
        <v>1366</v>
      </c>
      <c r="W330" s="109" t="s">
        <v>1369</v>
      </c>
      <c r="X330" s="108" t="s">
        <v>1367</v>
      </c>
      <c r="Y330" s="108" t="s">
        <v>1124</v>
      </c>
      <c r="Z330" s="287">
        <v>48279</v>
      </c>
      <c r="AA330" s="107">
        <f t="shared" ca="1" si="14"/>
        <v>52662</v>
      </c>
      <c r="AB330" s="108" t="s">
        <v>1670</v>
      </c>
      <c r="AC330" s="108" t="s">
        <v>1669</v>
      </c>
      <c r="AD330" s="108">
        <v>2017</v>
      </c>
      <c r="AE330" s="110">
        <v>1675</v>
      </c>
      <c r="AF330" s="110">
        <v>719.89</v>
      </c>
      <c r="AG330" s="108" t="s">
        <v>1666</v>
      </c>
      <c r="AH330" s="110">
        <v>3.4</v>
      </c>
      <c r="AI330" s="109" t="s">
        <v>991</v>
      </c>
      <c r="AJ330" s="109"/>
      <c r="AK330" s="80">
        <v>52662</v>
      </c>
      <c r="AL330" s="78">
        <v>2044</v>
      </c>
      <c r="AM330" s="78">
        <v>2045</v>
      </c>
      <c r="AN330" s="78">
        <v>2078</v>
      </c>
      <c r="AO330" s="251">
        <f ca="1">IF(J330=0,0,J330*AV330/100/IF(OR($P$7="",ISNUMBER($P$7)=FALSE),1,((1+$P$7/100)^(IF(OR($P$11="",ISNUMBER($P$11)=FALSE),AL330,IF(YEAR(NOW())+$P$11&lt;AL330,YEAR(NOW())+$P$11,AL330))-YEAR(NOW()))))*IF(OR($P$9="",ISNUMBER($P$9)=FALSE),1,((1+$P$9/100)^(IF(OR($P$11="",ISNUMBER($P$11)=FALSE),AL330,IF(YEAR(NOW())+$P$11&lt;AL330,YEAR(NOW())+$P$11,AL330))-YEAR(NOW())))))</f>
        <v>178200</v>
      </c>
      <c r="AP330" s="251">
        <f ca="1">IF(K330=0,0,K330*AV330/100/IF(OR($P$7="",ISNUMBER($P$7)=FALSE),1,((1+$P$7/100)^(IF(OR($P$11="",ISNUMBER($P$11)=FALSE),AM330,IF(YEAR(NOW())+$P$11+1&lt;AM330,YEAR(NOW())+$P$11+1,AM330))-YEAR(NOW()))))*IF(OR($P$9="",ISNUMBER($P$9)=FALSE),1,((1+$P$9/100)^(IF(OR($P$11="",ISNUMBER($P$11)=FALSE),AM330,IF(YEAR(NOW())+$P$11+1&lt;AM330,YEAR(NOW())+$P$11+1,AM330))-YEAR(NOW())))))</f>
        <v>5500</v>
      </c>
      <c r="AQ330" s="251"/>
      <c r="AR330" s="251">
        <f ca="1">IF(M330="$0 (pad)",0,IF(M330=0,0,M330*AV330/100/IF(OR($P$7="",ISNUMBER($P$7)=FALSE),1,((1+$P$7/100)^(IF(OR($P$11="",ISNUMBER($P$11)=FALSE),AN330,IF(YEAR(NOW())+$P$11+10&lt;AN330,YEAR(NOW())+$P$11+10,AN330))-YEAR(NOW()))))*IF(OR($P$9="",ISNUMBER($P$9)=FALSE),1,((1+$P$9/100)^(IF(OR($P$11="",ISNUMBER($P$11)=FALSE),AN330,IF(YEAR(NOW())+$P$11+10&lt;AN330,YEAR(NOW())+$P$11+10,AN330))-YEAR(NOW()))))))</f>
        <v>0</v>
      </c>
      <c r="AS330" s="251">
        <f ca="1">IF(N330="$0 (pad)",0,IF(N330=0,0,N330*AV330/100/IF(OR($P$7="",ISNUMBER($P$7)=FALSE),1,((1+$P$7/100)^(IF(OR($P$11="",ISNUMBER($P$11)=FALSE),AN330,IF(YEAR(NOW())+$P$11+10&lt;AN330,YEAR(NOW())+$P$11+10,AN330))-YEAR(NOW()))))*IF(OR($P$9="",ISNUMBER($P$9)=FALSE),1,((1+$P$9/100)^(IF(OR($P$11="",ISNUMBER($P$11)=FALSE),AN330,IF(YEAR(NOW())+$P$11+10&lt;AN330,YEAR(NOW())+$P$11+10,AN330))-YEAR(NOW()))))))</f>
        <v>0</v>
      </c>
      <c r="AT330" s="251">
        <f ca="1">IF(Q330=0,0,Q330*AV330/100/IF(OR($P$7="",ISNUMBER($P$7)=FALSE),1,((1+$P$7/100)^(IF(OR($P$11="",ISNUMBER($P$11)=FALSE),AL330,IF(YEAR(NOW())+$P$11&lt;AL330,YEAR(NOW())+$P$11,AL330))-YEAR(NOW()))))*IF(OR($P$9="",ISNUMBER($P$9)=FALSE),1,((1+$P$9/100)^(IF(OR($P$11="",ISNUMBER($P$11)=FALSE),AL330,IF(YEAR(NOW())+$P$11&lt;AL330,YEAR(NOW())+$P$11,AL330))-YEAR(NOW())))))</f>
        <v>200751</v>
      </c>
      <c r="AU330" s="251">
        <f ca="1">IF(R330=0,0,R330*AV330/100/IF(OR($P$7="",ISNUMBER($P$7)=FALSE),1,((1+$P$7/100)^(IF(OR($P$11="",ISNUMBER($P$11)=FALSE),IF(AN330="",YEAR(NOW())+5,AN330),IF(YEAR(NOW())+$P$11+10&lt;IF(AN330="",YEAR(NOW())+5,AN330),YEAR(NOW())+$P$11+10,IF(AN330="",YEAR(NOW())+5,AN330)))-YEAR(NOW()))))*IF(OR($P$9="",ISNUMBER($P$9)=FALSE),1,((1+$P$9/100)^(IF(OR($P$11="",ISNUMBER($P$11)=FALSE),IF(AN330="",YEAR(NOW())+5,AN330),IF(YEAR(NOW())+$P$11+10&lt;IF(AN330="",YEAR(NOW())+5,AN330),YEAR(NOW())+$P$11+10,IF(AN330="",YEAR(NOW())+5,AN330)))-YEAR(NOW())))))</f>
        <v>2387.5</v>
      </c>
      <c r="AV330" s="78">
        <v>100</v>
      </c>
    </row>
    <row r="331" spans="1:48" x14ac:dyDescent="0.15">
      <c r="A331" s="112">
        <v>312</v>
      </c>
      <c r="B331" s="112" t="s">
        <v>1660</v>
      </c>
      <c r="C331" s="113" t="s">
        <v>1361</v>
      </c>
      <c r="D331" s="112" t="s">
        <v>470</v>
      </c>
      <c r="E331" s="119">
        <v>323634</v>
      </c>
      <c r="F331" s="112" t="s">
        <v>966</v>
      </c>
      <c r="G331" s="112" t="s">
        <v>1661</v>
      </c>
      <c r="H331" s="112" t="s">
        <v>1661</v>
      </c>
      <c r="I331" s="116">
        <v>0.65</v>
      </c>
      <c r="J331" s="288">
        <v>37600</v>
      </c>
      <c r="K331" s="288">
        <v>14500</v>
      </c>
      <c r="L331" s="288"/>
      <c r="M331" s="288">
        <v>0</v>
      </c>
      <c r="N331" s="288">
        <v>30800</v>
      </c>
      <c r="O331" s="288">
        <v>82900</v>
      </c>
      <c r="P331" s="288">
        <f t="shared" ca="1" si="12"/>
        <v>53885</v>
      </c>
      <c r="Q331" s="289">
        <v>38331.25</v>
      </c>
      <c r="R331" s="289">
        <v>23875</v>
      </c>
      <c r="S331" s="289">
        <v>62206.25</v>
      </c>
      <c r="T331" s="290">
        <f t="shared" ca="1" si="13"/>
        <v>40434.0625</v>
      </c>
      <c r="U331" s="109"/>
      <c r="V331" s="109" t="s">
        <v>1366</v>
      </c>
      <c r="W331" s="109" t="s">
        <v>1369</v>
      </c>
      <c r="X331" s="108" t="s">
        <v>1367</v>
      </c>
      <c r="Y331" s="108" t="s">
        <v>1128</v>
      </c>
      <c r="Z331" s="287">
        <v>43982</v>
      </c>
      <c r="AA331" s="107">
        <f t="shared" ca="1" si="14"/>
        <v>48365</v>
      </c>
      <c r="AB331" s="108" t="s">
        <v>1670</v>
      </c>
      <c r="AC331" s="108" t="s">
        <v>1669</v>
      </c>
      <c r="AD331" s="108">
        <v>2005</v>
      </c>
      <c r="AE331" s="110">
        <v>910</v>
      </c>
      <c r="AF331" s="110">
        <v>910</v>
      </c>
      <c r="AG331" s="108" t="s">
        <v>1665</v>
      </c>
      <c r="AH331" s="110"/>
      <c r="AI331" s="109" t="s">
        <v>991</v>
      </c>
      <c r="AJ331" s="109"/>
      <c r="AK331" s="80">
        <v>48365</v>
      </c>
      <c r="AL331" s="78">
        <v>2032</v>
      </c>
      <c r="AM331" s="78">
        <v>2033</v>
      </c>
      <c r="AN331" s="78">
        <v>2042</v>
      </c>
      <c r="AO331" s="251">
        <f ca="1">IF(J331=0,0,J331*AV331/100/IF(OR($P$7="",ISNUMBER($P$7)=FALSE),1,((1+$P$7/100)^(IF(OR($P$11="",ISNUMBER($P$11)=FALSE),AL331,IF(YEAR(NOW())+$P$11&lt;AL331,YEAR(NOW())+$P$11,AL331))-YEAR(NOW()))))*IF(OR($P$9="",ISNUMBER($P$9)=FALSE),1,((1+$P$9/100)^(IF(OR($P$11="",ISNUMBER($P$11)=FALSE),AL331,IF(YEAR(NOW())+$P$11&lt;AL331,YEAR(NOW())+$P$11,AL331))-YEAR(NOW())))))</f>
        <v>24440</v>
      </c>
      <c r="AP331" s="251">
        <f ca="1">IF(K331=0,0,K331*AV331/100/IF(OR($P$7="",ISNUMBER($P$7)=FALSE),1,((1+$P$7/100)^(IF(OR($P$11="",ISNUMBER($P$11)=FALSE),AM331,IF(YEAR(NOW())+$P$11+1&lt;AM331,YEAR(NOW())+$P$11+1,AM331))-YEAR(NOW()))))*IF(OR($P$9="",ISNUMBER($P$9)=FALSE),1,((1+$P$9/100)^(IF(OR($P$11="",ISNUMBER($P$11)=FALSE),AM331,IF(YEAR(NOW())+$P$11+1&lt;AM331,YEAR(NOW())+$P$11+1,AM331))-YEAR(NOW())))))</f>
        <v>9425</v>
      </c>
      <c r="AQ331" s="251"/>
      <c r="AR331" s="251">
        <f ca="1">IF(M331="$0 (pad)",0,IF(M331=0,0,M331*AV331/100/IF(OR($P$7="",ISNUMBER($P$7)=FALSE),1,((1+$P$7/100)^(IF(OR($P$11="",ISNUMBER($P$11)=FALSE),AN331,IF(YEAR(NOW())+$P$11+10&lt;AN331,YEAR(NOW())+$P$11+10,AN331))-YEAR(NOW()))))*IF(OR($P$9="",ISNUMBER($P$9)=FALSE),1,((1+$P$9/100)^(IF(OR($P$11="",ISNUMBER($P$11)=FALSE),AN331,IF(YEAR(NOW())+$P$11+10&lt;AN331,YEAR(NOW())+$P$11+10,AN331))-YEAR(NOW()))))))</f>
        <v>0</v>
      </c>
      <c r="AS331" s="251">
        <f ca="1">IF(N331="$0 (pad)",0,IF(N331=0,0,N331*AV331/100/IF(OR($P$7="",ISNUMBER($P$7)=FALSE),1,((1+$P$7/100)^(IF(OR($P$11="",ISNUMBER($P$11)=FALSE),AN331,IF(YEAR(NOW())+$P$11+10&lt;AN331,YEAR(NOW())+$P$11+10,AN331))-YEAR(NOW()))))*IF(OR($P$9="",ISNUMBER($P$9)=FALSE),1,((1+$P$9/100)^(IF(OR($P$11="",ISNUMBER($P$11)=FALSE),AN331,IF(YEAR(NOW())+$P$11+10&lt;AN331,YEAR(NOW())+$P$11+10,AN331))-YEAR(NOW()))))))</f>
        <v>20020</v>
      </c>
      <c r="AT331" s="251">
        <f ca="1">IF(Q331=0,0,Q331*AV331/100/IF(OR($P$7="",ISNUMBER($P$7)=FALSE),1,((1+$P$7/100)^(IF(OR($P$11="",ISNUMBER($P$11)=FALSE),AL331,IF(YEAR(NOW())+$P$11&lt;AL331,YEAR(NOW())+$P$11,AL331))-YEAR(NOW()))))*IF(OR($P$9="",ISNUMBER($P$9)=FALSE),1,((1+$P$9/100)^(IF(OR($P$11="",ISNUMBER($P$11)=FALSE),AL331,IF(YEAR(NOW())+$P$11&lt;AL331,YEAR(NOW())+$P$11,AL331))-YEAR(NOW())))))</f>
        <v>24915.3125</v>
      </c>
      <c r="AU331" s="251">
        <f ca="1">IF(R331=0,0,R331*AV331/100/IF(OR($P$7="",ISNUMBER($P$7)=FALSE),1,((1+$P$7/100)^(IF(OR($P$11="",ISNUMBER($P$11)=FALSE),IF(AN331="",YEAR(NOW())+5,AN331),IF(YEAR(NOW())+$P$11+10&lt;IF(AN331="",YEAR(NOW())+5,AN331),YEAR(NOW())+$P$11+10,IF(AN331="",YEAR(NOW())+5,AN331)))-YEAR(NOW()))))*IF(OR($P$9="",ISNUMBER($P$9)=FALSE),1,((1+$P$9/100)^(IF(OR($P$11="",ISNUMBER($P$11)=FALSE),IF(AN331="",YEAR(NOW())+5,AN331),IF(YEAR(NOW())+$P$11+10&lt;IF(AN331="",YEAR(NOW())+5,AN331),YEAR(NOW())+$P$11+10,IF(AN331="",YEAR(NOW())+5,AN331)))-YEAR(NOW())))))</f>
        <v>15518.75</v>
      </c>
      <c r="AV331" s="78">
        <v>65</v>
      </c>
    </row>
    <row r="332" spans="1:48" x14ac:dyDescent="0.15">
      <c r="A332" s="112">
        <v>313</v>
      </c>
      <c r="B332" s="112" t="s">
        <v>1660</v>
      </c>
      <c r="C332" s="113" t="s">
        <v>1361</v>
      </c>
      <c r="D332" s="112" t="s">
        <v>471</v>
      </c>
      <c r="E332" s="119">
        <v>438632</v>
      </c>
      <c r="F332" s="112" t="s">
        <v>966</v>
      </c>
      <c r="G332" s="112" t="s">
        <v>1391</v>
      </c>
      <c r="H332" s="112" t="s">
        <v>1391</v>
      </c>
      <c r="I332" s="116">
        <v>1</v>
      </c>
      <c r="J332" s="288">
        <v>0</v>
      </c>
      <c r="K332" s="288">
        <v>0</v>
      </c>
      <c r="L332" s="288"/>
      <c r="M332" s="288" t="s">
        <v>989</v>
      </c>
      <c r="N332" s="288" t="s">
        <v>989</v>
      </c>
      <c r="O332" s="288">
        <v>0</v>
      </c>
      <c r="P332" s="288">
        <f t="shared" ca="1" si="12"/>
        <v>0</v>
      </c>
      <c r="Q332" s="289">
        <v>0</v>
      </c>
      <c r="R332" s="289">
        <v>2387.5</v>
      </c>
      <c r="S332" s="289">
        <v>2387.5</v>
      </c>
      <c r="T332" s="290">
        <f t="shared" ca="1" si="13"/>
        <v>2387.5</v>
      </c>
      <c r="U332" s="109"/>
      <c r="V332" s="109" t="s">
        <v>1366</v>
      </c>
      <c r="W332" s="109" t="s">
        <v>1369</v>
      </c>
      <c r="X332" s="108" t="s">
        <v>1367</v>
      </c>
      <c r="Y332" s="108" t="s">
        <v>1128</v>
      </c>
      <c r="Z332" s="287"/>
      <c r="AA332" s="107" t="str">
        <f t="shared" ca="1" si="14"/>
        <v>Complete</v>
      </c>
      <c r="AB332" s="108"/>
      <c r="AC332" s="108" t="s">
        <v>1669</v>
      </c>
      <c r="AD332" s="108">
        <v>2011</v>
      </c>
      <c r="AE332" s="110">
        <v>700</v>
      </c>
      <c r="AF332" s="110">
        <v>700</v>
      </c>
      <c r="AG332" s="108" t="s">
        <v>1663</v>
      </c>
      <c r="AH332" s="110"/>
      <c r="AI332" s="109" t="s">
        <v>991</v>
      </c>
      <c r="AJ332" s="109"/>
      <c r="AK332" s="78" t="s">
        <v>990</v>
      </c>
      <c r="AN332" s="78">
        <v>2042</v>
      </c>
      <c r="AO332" s="251">
        <f ca="1">IF(J332=0,0,J332*AV332/100/IF(OR($P$7="",ISNUMBER($P$7)=FALSE),1,((1+$P$7/100)^(IF(OR($P$11="",ISNUMBER($P$11)=FALSE),AL332,IF(YEAR(NOW())+$P$11&lt;AL332,YEAR(NOW())+$P$11,AL332))-YEAR(NOW()))))*IF(OR($P$9="",ISNUMBER($P$9)=FALSE),1,((1+$P$9/100)^(IF(OR($P$11="",ISNUMBER($P$11)=FALSE),AL332,IF(YEAR(NOW())+$P$11&lt;AL332,YEAR(NOW())+$P$11,AL332))-YEAR(NOW())))))</f>
        <v>0</v>
      </c>
      <c r="AP332" s="251">
        <f ca="1">IF(K332=0,0,K332*AV332/100/IF(OR($P$7="",ISNUMBER($P$7)=FALSE),1,((1+$P$7/100)^(IF(OR($P$11="",ISNUMBER($P$11)=FALSE),AM332,IF(YEAR(NOW())+$P$11+1&lt;AM332,YEAR(NOW())+$P$11+1,AM332))-YEAR(NOW()))))*IF(OR($P$9="",ISNUMBER($P$9)=FALSE),1,((1+$P$9/100)^(IF(OR($P$11="",ISNUMBER($P$11)=FALSE),AM332,IF(YEAR(NOW())+$P$11+1&lt;AM332,YEAR(NOW())+$P$11+1,AM332))-YEAR(NOW())))))</f>
        <v>0</v>
      </c>
      <c r="AQ332" s="251"/>
      <c r="AR332" s="251">
        <f ca="1">IF(M332="$0 (pad)",0,IF(M332=0,0,M332*AV332/100/IF(OR($P$7="",ISNUMBER($P$7)=FALSE),1,((1+$P$7/100)^(IF(OR($P$11="",ISNUMBER($P$11)=FALSE),AN332,IF(YEAR(NOW())+$P$11+10&lt;AN332,YEAR(NOW())+$P$11+10,AN332))-YEAR(NOW()))))*IF(OR($P$9="",ISNUMBER($P$9)=FALSE),1,((1+$P$9/100)^(IF(OR($P$11="",ISNUMBER($P$11)=FALSE),AN332,IF(YEAR(NOW())+$P$11+10&lt;AN332,YEAR(NOW())+$P$11+10,AN332))-YEAR(NOW()))))))</f>
        <v>0</v>
      </c>
      <c r="AS332" s="251">
        <f ca="1">IF(N332="$0 (pad)",0,IF(N332=0,0,N332*AV332/100/IF(OR($P$7="",ISNUMBER($P$7)=FALSE),1,((1+$P$7/100)^(IF(OR($P$11="",ISNUMBER($P$11)=FALSE),AN332,IF(YEAR(NOW())+$P$11+10&lt;AN332,YEAR(NOW())+$P$11+10,AN332))-YEAR(NOW()))))*IF(OR($P$9="",ISNUMBER($P$9)=FALSE),1,((1+$P$9/100)^(IF(OR($P$11="",ISNUMBER($P$11)=FALSE),AN332,IF(YEAR(NOW())+$P$11+10&lt;AN332,YEAR(NOW())+$P$11+10,AN332))-YEAR(NOW()))))))</f>
        <v>0</v>
      </c>
      <c r="AT332" s="251">
        <f ca="1">IF(Q332=0,0,Q332*AV332/100/IF(OR($P$7="",ISNUMBER($P$7)=FALSE),1,((1+$P$7/100)^(IF(OR($P$11="",ISNUMBER($P$11)=FALSE),AL332,IF(YEAR(NOW())+$P$11&lt;AL332,YEAR(NOW())+$P$11,AL332))-YEAR(NOW()))))*IF(OR($P$9="",ISNUMBER($P$9)=FALSE),1,((1+$P$9/100)^(IF(OR($P$11="",ISNUMBER($P$11)=FALSE),AL332,IF(YEAR(NOW())+$P$11&lt;AL332,YEAR(NOW())+$P$11,AL332))-YEAR(NOW())))))</f>
        <v>0</v>
      </c>
      <c r="AU332" s="251">
        <f ca="1">IF(R332=0,0,R332*AV332/100/IF(OR($P$7="",ISNUMBER($P$7)=FALSE),1,((1+$P$7/100)^(IF(OR($P$11="",ISNUMBER($P$11)=FALSE),IF(AN332="",YEAR(NOW())+5,AN332),IF(YEAR(NOW())+$P$11+10&lt;IF(AN332="",YEAR(NOW())+5,AN332),YEAR(NOW())+$P$11+10,IF(AN332="",YEAR(NOW())+5,AN332)))-YEAR(NOW()))))*IF(OR($P$9="",ISNUMBER($P$9)=FALSE),1,((1+$P$9/100)^(IF(OR($P$11="",ISNUMBER($P$11)=FALSE),IF(AN332="",YEAR(NOW())+5,AN332),IF(YEAR(NOW())+$P$11+10&lt;IF(AN332="",YEAR(NOW())+5,AN332),YEAR(NOW())+$P$11+10,IF(AN332="",YEAR(NOW())+5,AN332)))-YEAR(NOW())))))</f>
        <v>2387.5</v>
      </c>
      <c r="AV332" s="78">
        <v>100</v>
      </c>
    </row>
    <row r="333" spans="1:48" x14ac:dyDescent="0.15">
      <c r="A333" s="112">
        <v>314</v>
      </c>
      <c r="B333" s="112" t="s">
        <v>1660</v>
      </c>
      <c r="C333" s="113" t="s">
        <v>1361</v>
      </c>
      <c r="D333" s="112" t="s">
        <v>472</v>
      </c>
      <c r="E333" s="119">
        <v>228608</v>
      </c>
      <c r="F333" s="112" t="s">
        <v>966</v>
      </c>
      <c r="G333" s="112" t="s">
        <v>1661</v>
      </c>
      <c r="H333" s="112" t="s">
        <v>1661</v>
      </c>
      <c r="I333" s="116">
        <v>1</v>
      </c>
      <c r="J333" s="288">
        <v>20900</v>
      </c>
      <c r="K333" s="288">
        <v>14500</v>
      </c>
      <c r="L333" s="288"/>
      <c r="M333" s="288">
        <v>0</v>
      </c>
      <c r="N333" s="288">
        <v>30800</v>
      </c>
      <c r="O333" s="288">
        <v>66200</v>
      </c>
      <c r="P333" s="288">
        <f t="shared" ca="1" si="12"/>
        <v>66200</v>
      </c>
      <c r="Q333" s="289">
        <v>30665</v>
      </c>
      <c r="R333" s="289">
        <v>23875</v>
      </c>
      <c r="S333" s="289">
        <v>54540</v>
      </c>
      <c r="T333" s="290">
        <f t="shared" ca="1" si="13"/>
        <v>54540</v>
      </c>
      <c r="U333" s="109"/>
      <c r="V333" s="109" t="s">
        <v>1366</v>
      </c>
      <c r="W333" s="109" t="s">
        <v>1369</v>
      </c>
      <c r="X333" s="108" t="s">
        <v>1367</v>
      </c>
      <c r="Y333" s="108" t="s">
        <v>1129</v>
      </c>
      <c r="Z333" s="287">
        <v>43982</v>
      </c>
      <c r="AA333" s="107">
        <f t="shared" ca="1" si="14"/>
        <v>48365</v>
      </c>
      <c r="AB333" s="108" t="s">
        <v>1670</v>
      </c>
      <c r="AC333" s="108" t="s">
        <v>1669</v>
      </c>
      <c r="AD333" s="108">
        <v>1999</v>
      </c>
      <c r="AE333" s="110">
        <v>841.1</v>
      </c>
      <c r="AF333" s="110">
        <v>841.1</v>
      </c>
      <c r="AG333" s="108" t="s">
        <v>1665</v>
      </c>
      <c r="AH333" s="110"/>
      <c r="AI333" s="109" t="s">
        <v>991</v>
      </c>
      <c r="AJ333" s="109"/>
      <c r="AK333" s="80">
        <v>48365</v>
      </c>
      <c r="AL333" s="78">
        <v>2032</v>
      </c>
      <c r="AM333" s="78">
        <v>2033</v>
      </c>
      <c r="AN333" s="78">
        <v>2042</v>
      </c>
      <c r="AO333" s="251">
        <f ca="1">IF(J333=0,0,J333*AV333/100/IF(OR($P$7="",ISNUMBER($P$7)=FALSE),1,((1+$P$7/100)^(IF(OR($P$11="",ISNUMBER($P$11)=FALSE),AL333,IF(YEAR(NOW())+$P$11&lt;AL333,YEAR(NOW())+$P$11,AL333))-YEAR(NOW()))))*IF(OR($P$9="",ISNUMBER($P$9)=FALSE),1,((1+$P$9/100)^(IF(OR($P$11="",ISNUMBER($P$11)=FALSE),AL333,IF(YEAR(NOW())+$P$11&lt;AL333,YEAR(NOW())+$P$11,AL333))-YEAR(NOW())))))</f>
        <v>20900</v>
      </c>
      <c r="AP333" s="251">
        <f ca="1">IF(K333=0,0,K333*AV333/100/IF(OR($P$7="",ISNUMBER($P$7)=FALSE),1,((1+$P$7/100)^(IF(OR($P$11="",ISNUMBER($P$11)=FALSE),AM333,IF(YEAR(NOW())+$P$11+1&lt;AM333,YEAR(NOW())+$P$11+1,AM333))-YEAR(NOW()))))*IF(OR($P$9="",ISNUMBER($P$9)=FALSE),1,((1+$P$9/100)^(IF(OR($P$11="",ISNUMBER($P$11)=FALSE),AM333,IF(YEAR(NOW())+$P$11+1&lt;AM333,YEAR(NOW())+$P$11+1,AM333))-YEAR(NOW())))))</f>
        <v>14500</v>
      </c>
      <c r="AQ333" s="251"/>
      <c r="AR333" s="251">
        <f ca="1">IF(M333="$0 (pad)",0,IF(M333=0,0,M333*AV333/100/IF(OR($P$7="",ISNUMBER($P$7)=FALSE),1,((1+$P$7/100)^(IF(OR($P$11="",ISNUMBER($P$11)=FALSE),AN333,IF(YEAR(NOW())+$P$11+10&lt;AN333,YEAR(NOW())+$P$11+10,AN333))-YEAR(NOW()))))*IF(OR($P$9="",ISNUMBER($P$9)=FALSE),1,((1+$P$9/100)^(IF(OR($P$11="",ISNUMBER($P$11)=FALSE),AN333,IF(YEAR(NOW())+$P$11+10&lt;AN333,YEAR(NOW())+$P$11+10,AN333))-YEAR(NOW()))))))</f>
        <v>0</v>
      </c>
      <c r="AS333" s="251">
        <f ca="1">IF(N333="$0 (pad)",0,IF(N333=0,0,N333*AV333/100/IF(OR($P$7="",ISNUMBER($P$7)=FALSE),1,((1+$P$7/100)^(IF(OR($P$11="",ISNUMBER($P$11)=FALSE),AN333,IF(YEAR(NOW())+$P$11+10&lt;AN333,YEAR(NOW())+$P$11+10,AN333))-YEAR(NOW()))))*IF(OR($P$9="",ISNUMBER($P$9)=FALSE),1,((1+$P$9/100)^(IF(OR($P$11="",ISNUMBER($P$11)=FALSE),AN333,IF(YEAR(NOW())+$P$11+10&lt;AN333,YEAR(NOW())+$P$11+10,AN333))-YEAR(NOW()))))))</f>
        <v>30800</v>
      </c>
      <c r="AT333" s="251">
        <f ca="1">IF(Q333=0,0,Q333*AV333/100/IF(OR($P$7="",ISNUMBER($P$7)=FALSE),1,((1+$P$7/100)^(IF(OR($P$11="",ISNUMBER($P$11)=FALSE),AL333,IF(YEAR(NOW())+$P$11&lt;AL333,YEAR(NOW())+$P$11,AL333))-YEAR(NOW()))))*IF(OR($P$9="",ISNUMBER($P$9)=FALSE),1,((1+$P$9/100)^(IF(OR($P$11="",ISNUMBER($P$11)=FALSE),AL333,IF(YEAR(NOW())+$P$11&lt;AL333,YEAR(NOW())+$P$11,AL333))-YEAR(NOW())))))</f>
        <v>30665</v>
      </c>
      <c r="AU333" s="251">
        <f ca="1">IF(R333=0,0,R333*AV333/100/IF(OR($P$7="",ISNUMBER($P$7)=FALSE),1,((1+$P$7/100)^(IF(OR($P$11="",ISNUMBER($P$11)=FALSE),IF(AN333="",YEAR(NOW())+5,AN333),IF(YEAR(NOW())+$P$11+10&lt;IF(AN333="",YEAR(NOW())+5,AN333),YEAR(NOW())+$P$11+10,IF(AN333="",YEAR(NOW())+5,AN333)))-YEAR(NOW()))))*IF(OR($P$9="",ISNUMBER($P$9)=FALSE),1,((1+$P$9/100)^(IF(OR($P$11="",ISNUMBER($P$11)=FALSE),IF(AN333="",YEAR(NOW())+5,AN333),IF(YEAR(NOW())+$P$11+10&lt;IF(AN333="",YEAR(NOW())+5,AN333),YEAR(NOW())+$P$11+10,IF(AN333="",YEAR(NOW())+5,AN333)))-YEAR(NOW())))))</f>
        <v>23875</v>
      </c>
      <c r="AV333" s="78">
        <v>100</v>
      </c>
    </row>
    <row r="334" spans="1:48" x14ac:dyDescent="0.15">
      <c r="A334" s="112">
        <v>315</v>
      </c>
      <c r="B334" s="112" t="s">
        <v>1660</v>
      </c>
      <c r="C334" s="113" t="s">
        <v>1361</v>
      </c>
      <c r="D334" s="112" t="s">
        <v>473</v>
      </c>
      <c r="E334" s="119">
        <v>170245</v>
      </c>
      <c r="F334" s="112" t="s">
        <v>966</v>
      </c>
      <c r="G334" s="112" t="s">
        <v>1661</v>
      </c>
      <c r="H334" s="112" t="s">
        <v>1661</v>
      </c>
      <c r="I334" s="116">
        <v>1</v>
      </c>
      <c r="J334" s="288">
        <v>19300</v>
      </c>
      <c r="K334" s="288">
        <v>14500</v>
      </c>
      <c r="L334" s="288"/>
      <c r="M334" s="288">
        <v>0</v>
      </c>
      <c r="N334" s="288">
        <v>37500</v>
      </c>
      <c r="O334" s="288">
        <v>71300</v>
      </c>
      <c r="P334" s="288">
        <f t="shared" ca="1" si="12"/>
        <v>71300</v>
      </c>
      <c r="Q334" s="289">
        <v>30665</v>
      </c>
      <c r="R334" s="289">
        <v>23875</v>
      </c>
      <c r="S334" s="289">
        <v>54540</v>
      </c>
      <c r="T334" s="290">
        <f t="shared" ca="1" si="13"/>
        <v>54540</v>
      </c>
      <c r="U334" s="109"/>
      <c r="V334" s="109" t="s">
        <v>1366</v>
      </c>
      <c r="W334" s="109" t="s">
        <v>1369</v>
      </c>
      <c r="X334" s="108" t="s">
        <v>1367</v>
      </c>
      <c r="Y334" s="108" t="s">
        <v>1130</v>
      </c>
      <c r="Z334" s="287">
        <v>41578</v>
      </c>
      <c r="AA334" s="107">
        <f t="shared" ca="1" si="14"/>
        <v>45961</v>
      </c>
      <c r="AB334" s="108" t="s">
        <v>1670</v>
      </c>
      <c r="AC334" s="108" t="s">
        <v>1669</v>
      </c>
      <c r="AD334" s="108">
        <v>1994</v>
      </c>
      <c r="AE334" s="110">
        <v>829</v>
      </c>
      <c r="AF334" s="110">
        <v>823.67</v>
      </c>
      <c r="AG334" s="108" t="s">
        <v>1665</v>
      </c>
      <c r="AH334" s="110"/>
      <c r="AI334" s="109" t="s">
        <v>991</v>
      </c>
      <c r="AJ334" s="109"/>
      <c r="AK334" s="80">
        <v>45961</v>
      </c>
      <c r="AL334" s="78">
        <v>2025</v>
      </c>
      <c r="AM334" s="78">
        <v>2026</v>
      </c>
      <c r="AN334" s="78">
        <v>2035</v>
      </c>
      <c r="AO334" s="251">
        <f ca="1">IF(J334=0,0,J334*AV334/100/IF(OR($P$7="",ISNUMBER($P$7)=FALSE),1,((1+$P$7/100)^(IF(OR($P$11="",ISNUMBER($P$11)=FALSE),AL334,IF(YEAR(NOW())+$P$11&lt;AL334,YEAR(NOW())+$P$11,AL334))-YEAR(NOW()))))*IF(OR($P$9="",ISNUMBER($P$9)=FALSE),1,((1+$P$9/100)^(IF(OR($P$11="",ISNUMBER($P$11)=FALSE),AL334,IF(YEAR(NOW())+$P$11&lt;AL334,YEAR(NOW())+$P$11,AL334))-YEAR(NOW())))))</f>
        <v>19300</v>
      </c>
      <c r="AP334" s="251">
        <f ca="1">IF(K334=0,0,K334*AV334/100/IF(OR($P$7="",ISNUMBER($P$7)=FALSE),1,((1+$P$7/100)^(IF(OR($P$11="",ISNUMBER($P$11)=FALSE),AM334,IF(YEAR(NOW())+$P$11+1&lt;AM334,YEAR(NOW())+$P$11+1,AM334))-YEAR(NOW()))))*IF(OR($P$9="",ISNUMBER($P$9)=FALSE),1,((1+$P$9/100)^(IF(OR($P$11="",ISNUMBER($P$11)=FALSE),AM334,IF(YEAR(NOW())+$P$11+1&lt;AM334,YEAR(NOW())+$P$11+1,AM334))-YEAR(NOW())))))</f>
        <v>14500</v>
      </c>
      <c r="AQ334" s="251"/>
      <c r="AR334" s="251">
        <f ca="1">IF(M334="$0 (pad)",0,IF(M334=0,0,M334*AV334/100/IF(OR($P$7="",ISNUMBER($P$7)=FALSE),1,((1+$P$7/100)^(IF(OR($P$11="",ISNUMBER($P$11)=FALSE),AN334,IF(YEAR(NOW())+$P$11+10&lt;AN334,YEAR(NOW())+$P$11+10,AN334))-YEAR(NOW()))))*IF(OR($P$9="",ISNUMBER($P$9)=FALSE),1,((1+$P$9/100)^(IF(OR($P$11="",ISNUMBER($P$11)=FALSE),AN334,IF(YEAR(NOW())+$P$11+10&lt;AN334,YEAR(NOW())+$P$11+10,AN334))-YEAR(NOW()))))))</f>
        <v>0</v>
      </c>
      <c r="AS334" s="251">
        <f ca="1">IF(N334="$0 (pad)",0,IF(N334=0,0,N334*AV334/100/IF(OR($P$7="",ISNUMBER($P$7)=FALSE),1,((1+$P$7/100)^(IF(OR($P$11="",ISNUMBER($P$11)=FALSE),AN334,IF(YEAR(NOW())+$P$11+10&lt;AN334,YEAR(NOW())+$P$11+10,AN334))-YEAR(NOW()))))*IF(OR($P$9="",ISNUMBER($P$9)=FALSE),1,((1+$P$9/100)^(IF(OR($P$11="",ISNUMBER($P$11)=FALSE),AN334,IF(YEAR(NOW())+$P$11+10&lt;AN334,YEAR(NOW())+$P$11+10,AN334))-YEAR(NOW()))))))</f>
        <v>37500</v>
      </c>
      <c r="AT334" s="251">
        <f ca="1">IF(Q334=0,0,Q334*AV334/100/IF(OR($P$7="",ISNUMBER($P$7)=FALSE),1,((1+$P$7/100)^(IF(OR($P$11="",ISNUMBER($P$11)=FALSE),AL334,IF(YEAR(NOW())+$P$11&lt;AL334,YEAR(NOW())+$P$11,AL334))-YEAR(NOW()))))*IF(OR($P$9="",ISNUMBER($P$9)=FALSE),1,((1+$P$9/100)^(IF(OR($P$11="",ISNUMBER($P$11)=FALSE),AL334,IF(YEAR(NOW())+$P$11&lt;AL334,YEAR(NOW())+$P$11,AL334))-YEAR(NOW())))))</f>
        <v>30665</v>
      </c>
      <c r="AU334" s="251">
        <f ca="1">IF(R334=0,0,R334*AV334/100/IF(OR($P$7="",ISNUMBER($P$7)=FALSE),1,((1+$P$7/100)^(IF(OR($P$11="",ISNUMBER($P$11)=FALSE),IF(AN334="",YEAR(NOW())+5,AN334),IF(YEAR(NOW())+$P$11+10&lt;IF(AN334="",YEAR(NOW())+5,AN334),YEAR(NOW())+$P$11+10,IF(AN334="",YEAR(NOW())+5,AN334)))-YEAR(NOW()))))*IF(OR($P$9="",ISNUMBER($P$9)=FALSE),1,((1+$P$9/100)^(IF(OR($P$11="",ISNUMBER($P$11)=FALSE),IF(AN334="",YEAR(NOW())+5,AN334),IF(YEAR(NOW())+$P$11+10&lt;IF(AN334="",YEAR(NOW())+5,AN334),YEAR(NOW())+$P$11+10,IF(AN334="",YEAR(NOW())+5,AN334)))-YEAR(NOW())))))</f>
        <v>23875</v>
      </c>
      <c r="AV334" s="78">
        <v>100</v>
      </c>
    </row>
    <row r="335" spans="1:48" x14ac:dyDescent="0.15">
      <c r="A335" s="112">
        <v>316</v>
      </c>
      <c r="B335" s="112" t="s">
        <v>1660</v>
      </c>
      <c r="C335" s="113" t="s">
        <v>1361</v>
      </c>
      <c r="D335" s="112" t="s">
        <v>474</v>
      </c>
      <c r="E335" s="119">
        <v>217023</v>
      </c>
      <c r="F335" s="112" t="s">
        <v>966</v>
      </c>
      <c r="G335" s="112" t="s">
        <v>1661</v>
      </c>
      <c r="H335" s="112" t="s">
        <v>1661</v>
      </c>
      <c r="I335" s="116">
        <v>1</v>
      </c>
      <c r="J335" s="288">
        <v>30800</v>
      </c>
      <c r="K335" s="288">
        <v>14500</v>
      </c>
      <c r="L335" s="288"/>
      <c r="M335" s="288">
        <v>0</v>
      </c>
      <c r="N335" s="288">
        <v>30800</v>
      </c>
      <c r="O335" s="288">
        <v>76100</v>
      </c>
      <c r="P335" s="288">
        <f t="shared" ca="1" si="12"/>
        <v>76100</v>
      </c>
      <c r="Q335" s="289">
        <v>38331.25</v>
      </c>
      <c r="R335" s="289">
        <v>23875</v>
      </c>
      <c r="S335" s="289">
        <v>62206.25</v>
      </c>
      <c r="T335" s="290">
        <f t="shared" ca="1" si="13"/>
        <v>62206.25</v>
      </c>
      <c r="U335" s="109"/>
      <c r="V335" s="109" t="s">
        <v>1366</v>
      </c>
      <c r="W335" s="109" t="s">
        <v>1369</v>
      </c>
      <c r="X335" s="108" t="s">
        <v>1367</v>
      </c>
      <c r="Y335" s="108" t="s">
        <v>1131</v>
      </c>
      <c r="Z335" s="287">
        <v>40025</v>
      </c>
      <c r="AA335" s="107">
        <f t="shared" ca="1" si="14"/>
        <v>46752</v>
      </c>
      <c r="AB335" s="108" t="s">
        <v>1670</v>
      </c>
      <c r="AC335" s="108" t="s">
        <v>1669</v>
      </c>
      <c r="AD335" s="108">
        <v>1998</v>
      </c>
      <c r="AE335" s="110">
        <v>862</v>
      </c>
      <c r="AF335" s="110">
        <v>862</v>
      </c>
      <c r="AG335" s="108" t="s">
        <v>1665</v>
      </c>
      <c r="AH335" s="110"/>
      <c r="AI335" s="109" t="s">
        <v>991</v>
      </c>
      <c r="AJ335" s="109"/>
      <c r="AK335" s="80">
        <v>46752</v>
      </c>
      <c r="AL335" s="78">
        <v>2027</v>
      </c>
      <c r="AM335" s="78">
        <v>2028</v>
      </c>
      <c r="AN335" s="78">
        <v>2037</v>
      </c>
      <c r="AO335" s="251">
        <f ca="1">IF(J335=0,0,J335*AV335/100/IF(OR($P$7="",ISNUMBER($P$7)=FALSE),1,((1+$P$7/100)^(IF(OR($P$11="",ISNUMBER($P$11)=FALSE),AL335,IF(YEAR(NOW())+$P$11&lt;AL335,YEAR(NOW())+$P$11,AL335))-YEAR(NOW()))))*IF(OR($P$9="",ISNUMBER($P$9)=FALSE),1,((1+$P$9/100)^(IF(OR($P$11="",ISNUMBER($P$11)=FALSE),AL335,IF(YEAR(NOW())+$P$11&lt;AL335,YEAR(NOW())+$P$11,AL335))-YEAR(NOW())))))</f>
        <v>30800</v>
      </c>
      <c r="AP335" s="251">
        <f ca="1">IF(K335=0,0,K335*AV335/100/IF(OR($P$7="",ISNUMBER($P$7)=FALSE),1,((1+$P$7/100)^(IF(OR($P$11="",ISNUMBER($P$11)=FALSE),AM335,IF(YEAR(NOW())+$P$11+1&lt;AM335,YEAR(NOW())+$P$11+1,AM335))-YEAR(NOW()))))*IF(OR($P$9="",ISNUMBER($P$9)=FALSE),1,((1+$P$9/100)^(IF(OR($P$11="",ISNUMBER($P$11)=FALSE),AM335,IF(YEAR(NOW())+$P$11+1&lt;AM335,YEAR(NOW())+$P$11+1,AM335))-YEAR(NOW())))))</f>
        <v>14500</v>
      </c>
      <c r="AQ335" s="251"/>
      <c r="AR335" s="251">
        <f ca="1">IF(M335="$0 (pad)",0,IF(M335=0,0,M335*AV335/100/IF(OR($P$7="",ISNUMBER($P$7)=FALSE),1,((1+$P$7/100)^(IF(OR($P$11="",ISNUMBER($P$11)=FALSE),AN335,IF(YEAR(NOW())+$P$11+10&lt;AN335,YEAR(NOW())+$P$11+10,AN335))-YEAR(NOW()))))*IF(OR($P$9="",ISNUMBER($P$9)=FALSE),1,((1+$P$9/100)^(IF(OR($P$11="",ISNUMBER($P$11)=FALSE),AN335,IF(YEAR(NOW())+$P$11+10&lt;AN335,YEAR(NOW())+$P$11+10,AN335))-YEAR(NOW()))))))</f>
        <v>0</v>
      </c>
      <c r="AS335" s="251">
        <f ca="1">IF(N335="$0 (pad)",0,IF(N335=0,0,N335*AV335/100/IF(OR($P$7="",ISNUMBER($P$7)=FALSE),1,((1+$P$7/100)^(IF(OR($P$11="",ISNUMBER($P$11)=FALSE),AN335,IF(YEAR(NOW())+$P$11+10&lt;AN335,YEAR(NOW())+$P$11+10,AN335))-YEAR(NOW()))))*IF(OR($P$9="",ISNUMBER($P$9)=FALSE),1,((1+$P$9/100)^(IF(OR($P$11="",ISNUMBER($P$11)=FALSE),AN335,IF(YEAR(NOW())+$P$11+10&lt;AN335,YEAR(NOW())+$P$11+10,AN335))-YEAR(NOW()))))))</f>
        <v>30800</v>
      </c>
      <c r="AT335" s="251">
        <f ca="1">IF(Q335=0,0,Q335*AV335/100/IF(OR($P$7="",ISNUMBER($P$7)=FALSE),1,((1+$P$7/100)^(IF(OR($P$11="",ISNUMBER($P$11)=FALSE),AL335,IF(YEAR(NOW())+$P$11&lt;AL335,YEAR(NOW())+$P$11,AL335))-YEAR(NOW()))))*IF(OR($P$9="",ISNUMBER($P$9)=FALSE),1,((1+$P$9/100)^(IF(OR($P$11="",ISNUMBER($P$11)=FALSE),AL335,IF(YEAR(NOW())+$P$11&lt;AL335,YEAR(NOW())+$P$11,AL335))-YEAR(NOW())))))</f>
        <v>38331.25</v>
      </c>
      <c r="AU335" s="251">
        <f ca="1">IF(R335=0,0,R335*AV335/100/IF(OR($P$7="",ISNUMBER($P$7)=FALSE),1,((1+$P$7/100)^(IF(OR($P$11="",ISNUMBER($P$11)=FALSE),IF(AN335="",YEAR(NOW())+5,AN335),IF(YEAR(NOW())+$P$11+10&lt;IF(AN335="",YEAR(NOW())+5,AN335),YEAR(NOW())+$P$11+10,IF(AN335="",YEAR(NOW())+5,AN335)))-YEAR(NOW()))))*IF(OR($P$9="",ISNUMBER($P$9)=FALSE),1,((1+$P$9/100)^(IF(OR($P$11="",ISNUMBER($P$11)=FALSE),IF(AN335="",YEAR(NOW())+5,AN335),IF(YEAR(NOW())+$P$11+10&lt;IF(AN335="",YEAR(NOW())+5,AN335),YEAR(NOW())+$P$11+10,IF(AN335="",YEAR(NOW())+5,AN335)))-YEAR(NOW())))))</f>
        <v>23875</v>
      </c>
      <c r="AV335" s="78">
        <v>100</v>
      </c>
    </row>
    <row r="336" spans="1:48" x14ac:dyDescent="0.15">
      <c r="A336" s="112">
        <v>317</v>
      </c>
      <c r="B336" s="112" t="s">
        <v>1660</v>
      </c>
      <c r="C336" s="113" t="s">
        <v>1361</v>
      </c>
      <c r="D336" s="112" t="s">
        <v>475</v>
      </c>
      <c r="E336" s="119">
        <v>436444</v>
      </c>
      <c r="F336" s="112" t="s">
        <v>966</v>
      </c>
      <c r="G336" s="112" t="s">
        <v>1661</v>
      </c>
      <c r="H336" s="112" t="s">
        <v>1661</v>
      </c>
      <c r="I336" s="116">
        <v>1</v>
      </c>
      <c r="J336" s="288">
        <v>32200</v>
      </c>
      <c r="K336" s="288">
        <v>5500</v>
      </c>
      <c r="L336" s="288"/>
      <c r="M336" s="288" t="s">
        <v>989</v>
      </c>
      <c r="N336" s="288" t="s">
        <v>989</v>
      </c>
      <c r="O336" s="288">
        <v>37700</v>
      </c>
      <c r="P336" s="288">
        <f t="shared" ca="1" si="12"/>
        <v>37700</v>
      </c>
      <c r="Q336" s="289">
        <v>43314</v>
      </c>
      <c r="R336" s="289">
        <v>2387.5</v>
      </c>
      <c r="S336" s="289">
        <v>45701.5</v>
      </c>
      <c r="T336" s="290">
        <f t="shared" ca="1" si="13"/>
        <v>45701.5</v>
      </c>
      <c r="U336" s="109"/>
      <c r="V336" s="109" t="s">
        <v>1366</v>
      </c>
      <c r="W336" s="109" t="s">
        <v>1369</v>
      </c>
      <c r="X336" s="108" t="s">
        <v>1367</v>
      </c>
      <c r="Y336" s="108" t="s">
        <v>1132</v>
      </c>
      <c r="Z336" s="287">
        <v>43039</v>
      </c>
      <c r="AA336" s="107">
        <f t="shared" ca="1" si="14"/>
        <v>47422</v>
      </c>
      <c r="AB336" s="108" t="s">
        <v>1670</v>
      </c>
      <c r="AC336" s="108" t="s">
        <v>1669</v>
      </c>
      <c r="AD336" s="108">
        <v>2011</v>
      </c>
      <c r="AE336" s="110">
        <v>1399</v>
      </c>
      <c r="AF336" s="110">
        <v>718.38</v>
      </c>
      <c r="AG336" s="108" t="s">
        <v>1666</v>
      </c>
      <c r="AH336" s="110"/>
      <c r="AI336" s="109" t="s">
        <v>991</v>
      </c>
      <c r="AJ336" s="109"/>
      <c r="AK336" s="80">
        <v>47422</v>
      </c>
      <c r="AL336" s="78">
        <v>2029</v>
      </c>
      <c r="AM336" s="78">
        <v>2030</v>
      </c>
      <c r="AN336" s="78">
        <v>2042</v>
      </c>
      <c r="AO336" s="251">
        <f ca="1">IF(J336=0,0,J336*AV336/100/IF(OR($P$7="",ISNUMBER($P$7)=FALSE),1,((1+$P$7/100)^(IF(OR($P$11="",ISNUMBER($P$11)=FALSE),AL336,IF(YEAR(NOW())+$P$11&lt;AL336,YEAR(NOW())+$P$11,AL336))-YEAR(NOW()))))*IF(OR($P$9="",ISNUMBER($P$9)=FALSE),1,((1+$P$9/100)^(IF(OR($P$11="",ISNUMBER($P$11)=FALSE),AL336,IF(YEAR(NOW())+$P$11&lt;AL336,YEAR(NOW())+$P$11,AL336))-YEAR(NOW())))))</f>
        <v>32200</v>
      </c>
      <c r="AP336" s="251">
        <f ca="1">IF(K336=0,0,K336*AV336/100/IF(OR($P$7="",ISNUMBER($P$7)=FALSE),1,((1+$P$7/100)^(IF(OR($P$11="",ISNUMBER($P$11)=FALSE),AM336,IF(YEAR(NOW())+$P$11+1&lt;AM336,YEAR(NOW())+$P$11+1,AM336))-YEAR(NOW()))))*IF(OR($P$9="",ISNUMBER($P$9)=FALSE),1,((1+$P$9/100)^(IF(OR($P$11="",ISNUMBER($P$11)=FALSE),AM336,IF(YEAR(NOW())+$P$11+1&lt;AM336,YEAR(NOW())+$P$11+1,AM336))-YEAR(NOW())))))</f>
        <v>5500</v>
      </c>
      <c r="AQ336" s="251"/>
      <c r="AR336" s="251">
        <f ca="1">IF(M336="$0 (pad)",0,IF(M336=0,0,M336*AV336/100/IF(OR($P$7="",ISNUMBER($P$7)=FALSE),1,((1+$P$7/100)^(IF(OR($P$11="",ISNUMBER($P$11)=FALSE),AN336,IF(YEAR(NOW())+$P$11+10&lt;AN336,YEAR(NOW())+$P$11+10,AN336))-YEAR(NOW()))))*IF(OR($P$9="",ISNUMBER($P$9)=FALSE),1,((1+$P$9/100)^(IF(OR($P$11="",ISNUMBER($P$11)=FALSE),AN336,IF(YEAR(NOW())+$P$11+10&lt;AN336,YEAR(NOW())+$P$11+10,AN336))-YEAR(NOW()))))))</f>
        <v>0</v>
      </c>
      <c r="AS336" s="251">
        <f ca="1">IF(N336="$0 (pad)",0,IF(N336=0,0,N336*AV336/100/IF(OR($P$7="",ISNUMBER($P$7)=FALSE),1,((1+$P$7/100)^(IF(OR($P$11="",ISNUMBER($P$11)=FALSE),AN336,IF(YEAR(NOW())+$P$11+10&lt;AN336,YEAR(NOW())+$P$11+10,AN336))-YEAR(NOW()))))*IF(OR($P$9="",ISNUMBER($P$9)=FALSE),1,((1+$P$9/100)^(IF(OR($P$11="",ISNUMBER($P$11)=FALSE),AN336,IF(YEAR(NOW())+$P$11+10&lt;AN336,YEAR(NOW())+$P$11+10,AN336))-YEAR(NOW()))))))</f>
        <v>0</v>
      </c>
      <c r="AT336" s="251">
        <f ca="1">IF(Q336=0,0,Q336*AV336/100/IF(OR($P$7="",ISNUMBER($P$7)=FALSE),1,((1+$P$7/100)^(IF(OR($P$11="",ISNUMBER($P$11)=FALSE),AL336,IF(YEAR(NOW())+$P$11&lt;AL336,YEAR(NOW())+$P$11,AL336))-YEAR(NOW()))))*IF(OR($P$9="",ISNUMBER($P$9)=FALSE),1,((1+$P$9/100)^(IF(OR($P$11="",ISNUMBER($P$11)=FALSE),AL336,IF(YEAR(NOW())+$P$11&lt;AL336,YEAR(NOW())+$P$11,AL336))-YEAR(NOW())))))</f>
        <v>43314</v>
      </c>
      <c r="AU336" s="251">
        <f ca="1">IF(R336=0,0,R336*AV336/100/IF(OR($P$7="",ISNUMBER($P$7)=FALSE),1,((1+$P$7/100)^(IF(OR($P$11="",ISNUMBER($P$11)=FALSE),IF(AN336="",YEAR(NOW())+5,AN336),IF(YEAR(NOW())+$P$11+10&lt;IF(AN336="",YEAR(NOW())+5,AN336),YEAR(NOW())+$P$11+10,IF(AN336="",YEAR(NOW())+5,AN336)))-YEAR(NOW()))))*IF(OR($P$9="",ISNUMBER($P$9)=FALSE),1,((1+$P$9/100)^(IF(OR($P$11="",ISNUMBER($P$11)=FALSE),IF(AN336="",YEAR(NOW())+5,AN336),IF(YEAR(NOW())+$P$11+10&lt;IF(AN336="",YEAR(NOW())+5,AN336),YEAR(NOW())+$P$11+10,IF(AN336="",YEAR(NOW())+5,AN336)))-YEAR(NOW())))))</f>
        <v>2387.5</v>
      </c>
      <c r="AV336" s="78">
        <v>100</v>
      </c>
    </row>
    <row r="337" spans="1:48" x14ac:dyDescent="0.15">
      <c r="A337" s="112">
        <v>318</v>
      </c>
      <c r="B337" s="112" t="s">
        <v>1660</v>
      </c>
      <c r="C337" s="113" t="s">
        <v>1361</v>
      </c>
      <c r="D337" s="112" t="s">
        <v>476</v>
      </c>
      <c r="E337" s="119">
        <v>436486</v>
      </c>
      <c r="F337" s="112" t="s">
        <v>966</v>
      </c>
      <c r="G337" s="112" t="s">
        <v>1661</v>
      </c>
      <c r="H337" s="112" t="s">
        <v>1661</v>
      </c>
      <c r="I337" s="116">
        <v>1</v>
      </c>
      <c r="J337" s="288">
        <v>35200</v>
      </c>
      <c r="K337" s="288">
        <v>5500</v>
      </c>
      <c r="L337" s="288"/>
      <c r="M337" s="288" t="s">
        <v>989</v>
      </c>
      <c r="N337" s="288" t="s">
        <v>989</v>
      </c>
      <c r="O337" s="288">
        <v>40700</v>
      </c>
      <c r="P337" s="288">
        <f t="shared" ca="1" si="12"/>
        <v>40700</v>
      </c>
      <c r="Q337" s="289">
        <v>43314</v>
      </c>
      <c r="R337" s="289">
        <v>2387.5</v>
      </c>
      <c r="S337" s="289">
        <v>45701.5</v>
      </c>
      <c r="T337" s="290">
        <f t="shared" ca="1" si="13"/>
        <v>45701.5</v>
      </c>
      <c r="U337" s="109"/>
      <c r="V337" s="109" t="s">
        <v>1366</v>
      </c>
      <c r="W337" s="109" t="s">
        <v>1369</v>
      </c>
      <c r="X337" s="108" t="s">
        <v>1367</v>
      </c>
      <c r="Y337" s="108" t="s">
        <v>1132</v>
      </c>
      <c r="Z337" s="287">
        <v>43982</v>
      </c>
      <c r="AA337" s="107">
        <f t="shared" ca="1" si="14"/>
        <v>48365</v>
      </c>
      <c r="AB337" s="108" t="s">
        <v>1670</v>
      </c>
      <c r="AC337" s="108" t="s">
        <v>1669</v>
      </c>
      <c r="AD337" s="108">
        <v>2011</v>
      </c>
      <c r="AE337" s="110">
        <v>1472</v>
      </c>
      <c r="AF337" s="110">
        <v>719.58</v>
      </c>
      <c r="AG337" s="108" t="s">
        <v>1666</v>
      </c>
      <c r="AH337" s="110"/>
      <c r="AI337" s="109" t="s">
        <v>991</v>
      </c>
      <c r="AJ337" s="109"/>
      <c r="AK337" s="80">
        <v>48365</v>
      </c>
      <c r="AL337" s="78">
        <v>2032</v>
      </c>
      <c r="AM337" s="78">
        <v>2033</v>
      </c>
      <c r="AN337" s="78">
        <v>2042</v>
      </c>
      <c r="AO337" s="251">
        <f ca="1">IF(J337=0,0,J337*AV337/100/IF(OR($P$7="",ISNUMBER($P$7)=FALSE),1,((1+$P$7/100)^(IF(OR($P$11="",ISNUMBER($P$11)=FALSE),AL337,IF(YEAR(NOW())+$P$11&lt;AL337,YEAR(NOW())+$P$11,AL337))-YEAR(NOW()))))*IF(OR($P$9="",ISNUMBER($P$9)=FALSE),1,((1+$P$9/100)^(IF(OR($P$11="",ISNUMBER($P$11)=FALSE),AL337,IF(YEAR(NOW())+$P$11&lt;AL337,YEAR(NOW())+$P$11,AL337))-YEAR(NOW())))))</f>
        <v>35200</v>
      </c>
      <c r="AP337" s="251">
        <f ca="1">IF(K337=0,0,K337*AV337/100/IF(OR($P$7="",ISNUMBER($P$7)=FALSE),1,((1+$P$7/100)^(IF(OR($P$11="",ISNUMBER($P$11)=FALSE),AM337,IF(YEAR(NOW())+$P$11+1&lt;AM337,YEAR(NOW())+$P$11+1,AM337))-YEAR(NOW()))))*IF(OR($P$9="",ISNUMBER($P$9)=FALSE),1,((1+$P$9/100)^(IF(OR($P$11="",ISNUMBER($P$11)=FALSE),AM337,IF(YEAR(NOW())+$P$11+1&lt;AM337,YEAR(NOW())+$P$11+1,AM337))-YEAR(NOW())))))</f>
        <v>5500</v>
      </c>
      <c r="AQ337" s="251"/>
      <c r="AR337" s="251">
        <f ca="1">IF(M337="$0 (pad)",0,IF(M337=0,0,M337*AV337/100/IF(OR($P$7="",ISNUMBER($P$7)=FALSE),1,((1+$P$7/100)^(IF(OR($P$11="",ISNUMBER($P$11)=FALSE),AN337,IF(YEAR(NOW())+$P$11+10&lt;AN337,YEAR(NOW())+$P$11+10,AN337))-YEAR(NOW()))))*IF(OR($P$9="",ISNUMBER($P$9)=FALSE),1,((1+$P$9/100)^(IF(OR($P$11="",ISNUMBER($P$11)=FALSE),AN337,IF(YEAR(NOW())+$P$11+10&lt;AN337,YEAR(NOW())+$P$11+10,AN337))-YEAR(NOW()))))))</f>
        <v>0</v>
      </c>
      <c r="AS337" s="251">
        <f ca="1">IF(N337="$0 (pad)",0,IF(N337=0,0,N337*AV337/100/IF(OR($P$7="",ISNUMBER($P$7)=FALSE),1,((1+$P$7/100)^(IF(OR($P$11="",ISNUMBER($P$11)=FALSE),AN337,IF(YEAR(NOW())+$P$11+10&lt;AN337,YEAR(NOW())+$P$11+10,AN337))-YEAR(NOW()))))*IF(OR($P$9="",ISNUMBER($P$9)=FALSE),1,((1+$P$9/100)^(IF(OR($P$11="",ISNUMBER($P$11)=FALSE),AN337,IF(YEAR(NOW())+$P$11+10&lt;AN337,YEAR(NOW())+$P$11+10,AN337))-YEAR(NOW()))))))</f>
        <v>0</v>
      </c>
      <c r="AT337" s="251">
        <f ca="1">IF(Q337=0,0,Q337*AV337/100/IF(OR($P$7="",ISNUMBER($P$7)=FALSE),1,((1+$P$7/100)^(IF(OR($P$11="",ISNUMBER($P$11)=FALSE),AL337,IF(YEAR(NOW())+$P$11&lt;AL337,YEAR(NOW())+$P$11,AL337))-YEAR(NOW()))))*IF(OR($P$9="",ISNUMBER($P$9)=FALSE),1,((1+$P$9/100)^(IF(OR($P$11="",ISNUMBER($P$11)=FALSE),AL337,IF(YEAR(NOW())+$P$11&lt;AL337,YEAR(NOW())+$P$11,AL337))-YEAR(NOW())))))</f>
        <v>43314</v>
      </c>
      <c r="AU337" s="251">
        <f ca="1">IF(R337=0,0,R337*AV337/100/IF(OR($P$7="",ISNUMBER($P$7)=FALSE),1,((1+$P$7/100)^(IF(OR($P$11="",ISNUMBER($P$11)=FALSE),IF(AN337="",YEAR(NOW())+5,AN337),IF(YEAR(NOW())+$P$11+10&lt;IF(AN337="",YEAR(NOW())+5,AN337),YEAR(NOW())+$P$11+10,IF(AN337="",YEAR(NOW())+5,AN337)))-YEAR(NOW()))))*IF(OR($P$9="",ISNUMBER($P$9)=FALSE),1,((1+$P$9/100)^(IF(OR($P$11="",ISNUMBER($P$11)=FALSE),IF(AN337="",YEAR(NOW())+5,AN337),IF(YEAR(NOW())+$P$11+10&lt;IF(AN337="",YEAR(NOW())+5,AN337),YEAR(NOW())+$P$11+10,IF(AN337="",YEAR(NOW())+5,AN337)))-YEAR(NOW())))))</f>
        <v>2387.5</v>
      </c>
      <c r="AV337" s="78">
        <v>100</v>
      </c>
    </row>
    <row r="338" spans="1:48" x14ac:dyDescent="0.15">
      <c r="A338" s="112">
        <v>319</v>
      </c>
      <c r="B338" s="112" t="s">
        <v>1660</v>
      </c>
      <c r="C338" s="113" t="s">
        <v>1361</v>
      </c>
      <c r="D338" s="112" t="s">
        <v>477</v>
      </c>
      <c r="E338" s="119">
        <v>362526</v>
      </c>
      <c r="F338" s="112" t="s">
        <v>966</v>
      </c>
      <c r="G338" s="112" t="s">
        <v>1661</v>
      </c>
      <c r="H338" s="112" t="s">
        <v>1661</v>
      </c>
      <c r="I338" s="116">
        <v>1</v>
      </c>
      <c r="J338" s="288">
        <v>29400</v>
      </c>
      <c r="K338" s="288">
        <v>20500</v>
      </c>
      <c r="L338" s="288"/>
      <c r="M338" s="288">
        <v>0</v>
      </c>
      <c r="N338" s="288">
        <v>30800</v>
      </c>
      <c r="O338" s="288">
        <v>80700</v>
      </c>
      <c r="P338" s="288">
        <f t="shared" ca="1" si="12"/>
        <v>80700</v>
      </c>
      <c r="Q338" s="289">
        <v>43314</v>
      </c>
      <c r="R338" s="289">
        <v>23875</v>
      </c>
      <c r="S338" s="289">
        <v>67189</v>
      </c>
      <c r="T338" s="290">
        <f t="shared" ca="1" si="13"/>
        <v>67189</v>
      </c>
      <c r="U338" s="109"/>
      <c r="V338" s="109" t="s">
        <v>1366</v>
      </c>
      <c r="W338" s="109" t="s">
        <v>1369</v>
      </c>
      <c r="X338" s="108" t="s">
        <v>1367</v>
      </c>
      <c r="Y338" s="108" t="s">
        <v>1133</v>
      </c>
      <c r="Z338" s="287">
        <v>41333</v>
      </c>
      <c r="AA338" s="107">
        <f t="shared" ca="1" si="14"/>
        <v>45838</v>
      </c>
      <c r="AB338" s="108" t="s">
        <v>1670</v>
      </c>
      <c r="AC338" s="108" t="s">
        <v>1669</v>
      </c>
      <c r="AD338" s="108">
        <v>2006</v>
      </c>
      <c r="AE338" s="110">
        <v>760</v>
      </c>
      <c r="AF338" s="110">
        <v>760</v>
      </c>
      <c r="AG338" s="108" t="s">
        <v>1666</v>
      </c>
      <c r="AH338" s="110"/>
      <c r="AI338" s="109" t="s">
        <v>991</v>
      </c>
      <c r="AJ338" s="109"/>
      <c r="AK338" s="80">
        <v>45838</v>
      </c>
      <c r="AL338" s="78">
        <v>2025</v>
      </c>
      <c r="AM338" s="78">
        <v>2026</v>
      </c>
      <c r="AN338" s="78">
        <v>2035</v>
      </c>
      <c r="AO338" s="251">
        <f ca="1">IF(J338=0,0,J338*AV338/100/IF(OR($P$7="",ISNUMBER($P$7)=FALSE),1,((1+$P$7/100)^(IF(OR($P$11="",ISNUMBER($P$11)=FALSE),AL338,IF(YEAR(NOW())+$P$11&lt;AL338,YEAR(NOW())+$P$11,AL338))-YEAR(NOW()))))*IF(OR($P$9="",ISNUMBER($P$9)=FALSE),1,((1+$P$9/100)^(IF(OR($P$11="",ISNUMBER($P$11)=FALSE),AL338,IF(YEAR(NOW())+$P$11&lt;AL338,YEAR(NOW())+$P$11,AL338))-YEAR(NOW())))))</f>
        <v>29400</v>
      </c>
      <c r="AP338" s="251">
        <f ca="1">IF(K338=0,0,K338*AV338/100/IF(OR($P$7="",ISNUMBER($P$7)=FALSE),1,((1+$P$7/100)^(IF(OR($P$11="",ISNUMBER($P$11)=FALSE),AM338,IF(YEAR(NOW())+$P$11+1&lt;AM338,YEAR(NOW())+$P$11+1,AM338))-YEAR(NOW()))))*IF(OR($P$9="",ISNUMBER($P$9)=FALSE),1,((1+$P$9/100)^(IF(OR($P$11="",ISNUMBER($P$11)=FALSE),AM338,IF(YEAR(NOW())+$P$11+1&lt;AM338,YEAR(NOW())+$P$11+1,AM338))-YEAR(NOW())))))</f>
        <v>20500</v>
      </c>
      <c r="AQ338" s="251"/>
      <c r="AR338" s="251">
        <f ca="1">IF(M338="$0 (pad)",0,IF(M338=0,0,M338*AV338/100/IF(OR($P$7="",ISNUMBER($P$7)=FALSE),1,((1+$P$7/100)^(IF(OR($P$11="",ISNUMBER($P$11)=FALSE),AN338,IF(YEAR(NOW())+$P$11+10&lt;AN338,YEAR(NOW())+$P$11+10,AN338))-YEAR(NOW()))))*IF(OR($P$9="",ISNUMBER($P$9)=FALSE),1,((1+$P$9/100)^(IF(OR($P$11="",ISNUMBER($P$11)=FALSE),AN338,IF(YEAR(NOW())+$P$11+10&lt;AN338,YEAR(NOW())+$P$11+10,AN338))-YEAR(NOW()))))))</f>
        <v>0</v>
      </c>
      <c r="AS338" s="251">
        <f ca="1">IF(N338="$0 (pad)",0,IF(N338=0,0,N338*AV338/100/IF(OR($P$7="",ISNUMBER($P$7)=FALSE),1,((1+$P$7/100)^(IF(OR($P$11="",ISNUMBER($P$11)=FALSE),AN338,IF(YEAR(NOW())+$P$11+10&lt;AN338,YEAR(NOW())+$P$11+10,AN338))-YEAR(NOW()))))*IF(OR($P$9="",ISNUMBER($P$9)=FALSE),1,((1+$P$9/100)^(IF(OR($P$11="",ISNUMBER($P$11)=FALSE),AN338,IF(YEAR(NOW())+$P$11+10&lt;AN338,YEAR(NOW())+$P$11+10,AN338))-YEAR(NOW()))))))</f>
        <v>30800</v>
      </c>
      <c r="AT338" s="251">
        <f ca="1">IF(Q338=0,0,Q338*AV338/100/IF(OR($P$7="",ISNUMBER($P$7)=FALSE),1,((1+$P$7/100)^(IF(OR($P$11="",ISNUMBER($P$11)=FALSE),AL338,IF(YEAR(NOW())+$P$11&lt;AL338,YEAR(NOW())+$P$11,AL338))-YEAR(NOW()))))*IF(OR($P$9="",ISNUMBER($P$9)=FALSE),1,((1+$P$9/100)^(IF(OR($P$11="",ISNUMBER($P$11)=FALSE),AL338,IF(YEAR(NOW())+$P$11&lt;AL338,YEAR(NOW())+$P$11,AL338))-YEAR(NOW())))))</f>
        <v>43314</v>
      </c>
      <c r="AU338" s="251">
        <f ca="1">IF(R338=0,0,R338*AV338/100/IF(OR($P$7="",ISNUMBER($P$7)=FALSE),1,((1+$P$7/100)^(IF(OR($P$11="",ISNUMBER($P$11)=FALSE),IF(AN338="",YEAR(NOW())+5,AN338),IF(YEAR(NOW())+$P$11+10&lt;IF(AN338="",YEAR(NOW())+5,AN338),YEAR(NOW())+$P$11+10,IF(AN338="",YEAR(NOW())+5,AN338)))-YEAR(NOW()))))*IF(OR($P$9="",ISNUMBER($P$9)=FALSE),1,((1+$P$9/100)^(IF(OR($P$11="",ISNUMBER($P$11)=FALSE),IF(AN338="",YEAR(NOW())+5,AN338),IF(YEAR(NOW())+$P$11+10&lt;IF(AN338="",YEAR(NOW())+5,AN338),YEAR(NOW())+$P$11+10,IF(AN338="",YEAR(NOW())+5,AN338)))-YEAR(NOW())))))</f>
        <v>23875</v>
      </c>
      <c r="AV338" s="78">
        <v>100</v>
      </c>
    </row>
    <row r="339" spans="1:48" x14ac:dyDescent="0.15">
      <c r="A339" s="112">
        <v>320</v>
      </c>
      <c r="B339" s="112" t="s">
        <v>1660</v>
      </c>
      <c r="C339" s="113" t="s">
        <v>1361</v>
      </c>
      <c r="D339" s="112" t="s">
        <v>478</v>
      </c>
      <c r="E339" s="119">
        <v>444588</v>
      </c>
      <c r="F339" s="112" t="s">
        <v>966</v>
      </c>
      <c r="G339" s="112" t="s">
        <v>1661</v>
      </c>
      <c r="H339" s="112" t="s">
        <v>1661</v>
      </c>
      <c r="I339" s="116">
        <v>1</v>
      </c>
      <c r="J339" s="288">
        <v>37900</v>
      </c>
      <c r="K339" s="288">
        <v>5500</v>
      </c>
      <c r="L339" s="288"/>
      <c r="M339" s="288" t="s">
        <v>989</v>
      </c>
      <c r="N339" s="288" t="s">
        <v>989</v>
      </c>
      <c r="O339" s="288">
        <v>43400</v>
      </c>
      <c r="P339" s="288">
        <f t="shared" ca="1" si="12"/>
        <v>43400</v>
      </c>
      <c r="Q339" s="289">
        <v>43314</v>
      </c>
      <c r="R339" s="289">
        <v>23875</v>
      </c>
      <c r="S339" s="289">
        <v>67189</v>
      </c>
      <c r="T339" s="290">
        <f t="shared" ca="1" si="13"/>
        <v>67189</v>
      </c>
      <c r="U339" s="109"/>
      <c r="V339" s="109" t="s">
        <v>1366</v>
      </c>
      <c r="W339" s="109" t="s">
        <v>1369</v>
      </c>
      <c r="X339" s="108" t="s">
        <v>1367</v>
      </c>
      <c r="Y339" s="108" t="s">
        <v>1134</v>
      </c>
      <c r="Z339" s="287">
        <v>42735</v>
      </c>
      <c r="AA339" s="107">
        <f t="shared" ca="1" si="14"/>
        <v>47118</v>
      </c>
      <c r="AB339" s="108" t="s">
        <v>1670</v>
      </c>
      <c r="AC339" s="108" t="s">
        <v>1669</v>
      </c>
      <c r="AD339" s="108">
        <v>2012</v>
      </c>
      <c r="AE339" s="110">
        <v>1561</v>
      </c>
      <c r="AF339" s="110">
        <v>721.91</v>
      </c>
      <c r="AG339" s="108" t="s">
        <v>1666</v>
      </c>
      <c r="AH339" s="110"/>
      <c r="AI339" s="109" t="s">
        <v>991</v>
      </c>
      <c r="AJ339" s="109"/>
      <c r="AK339" s="80">
        <v>47118</v>
      </c>
      <c r="AL339" s="78">
        <v>2028</v>
      </c>
      <c r="AM339" s="78">
        <v>2029</v>
      </c>
      <c r="AN339" s="78">
        <v>2042</v>
      </c>
      <c r="AO339" s="251">
        <f ca="1">IF(J339=0,0,J339*AV339/100/IF(OR($P$7="",ISNUMBER($P$7)=FALSE),1,((1+$P$7/100)^(IF(OR($P$11="",ISNUMBER($P$11)=FALSE),AL339,IF(YEAR(NOW())+$P$11&lt;AL339,YEAR(NOW())+$P$11,AL339))-YEAR(NOW()))))*IF(OR($P$9="",ISNUMBER($P$9)=FALSE),1,((1+$P$9/100)^(IF(OR($P$11="",ISNUMBER($P$11)=FALSE),AL339,IF(YEAR(NOW())+$P$11&lt;AL339,YEAR(NOW())+$P$11,AL339))-YEAR(NOW())))))</f>
        <v>37900</v>
      </c>
      <c r="AP339" s="251">
        <f ca="1">IF(K339=0,0,K339*AV339/100/IF(OR($P$7="",ISNUMBER($P$7)=FALSE),1,((1+$P$7/100)^(IF(OR($P$11="",ISNUMBER($P$11)=FALSE),AM339,IF(YEAR(NOW())+$P$11+1&lt;AM339,YEAR(NOW())+$P$11+1,AM339))-YEAR(NOW()))))*IF(OR($P$9="",ISNUMBER($P$9)=FALSE),1,((1+$P$9/100)^(IF(OR($P$11="",ISNUMBER($P$11)=FALSE),AM339,IF(YEAR(NOW())+$P$11+1&lt;AM339,YEAR(NOW())+$P$11+1,AM339))-YEAR(NOW())))))</f>
        <v>5500</v>
      </c>
      <c r="AQ339" s="251"/>
      <c r="AR339" s="251">
        <f ca="1">IF(M339="$0 (pad)",0,IF(M339=0,0,M339*AV339/100/IF(OR($P$7="",ISNUMBER($P$7)=FALSE),1,((1+$P$7/100)^(IF(OR($P$11="",ISNUMBER($P$11)=FALSE),AN339,IF(YEAR(NOW())+$P$11+10&lt;AN339,YEAR(NOW())+$P$11+10,AN339))-YEAR(NOW()))))*IF(OR($P$9="",ISNUMBER($P$9)=FALSE),1,((1+$P$9/100)^(IF(OR($P$11="",ISNUMBER($P$11)=FALSE),AN339,IF(YEAR(NOW())+$P$11+10&lt;AN339,YEAR(NOW())+$P$11+10,AN339))-YEAR(NOW()))))))</f>
        <v>0</v>
      </c>
      <c r="AS339" s="251">
        <f ca="1">IF(N339="$0 (pad)",0,IF(N339=0,0,N339*AV339/100/IF(OR($P$7="",ISNUMBER($P$7)=FALSE),1,((1+$P$7/100)^(IF(OR($P$11="",ISNUMBER($P$11)=FALSE),AN339,IF(YEAR(NOW())+$P$11+10&lt;AN339,YEAR(NOW())+$P$11+10,AN339))-YEAR(NOW()))))*IF(OR($P$9="",ISNUMBER($P$9)=FALSE),1,((1+$P$9/100)^(IF(OR($P$11="",ISNUMBER($P$11)=FALSE),AN339,IF(YEAR(NOW())+$P$11+10&lt;AN339,YEAR(NOW())+$P$11+10,AN339))-YEAR(NOW()))))))</f>
        <v>0</v>
      </c>
      <c r="AT339" s="251">
        <f ca="1">IF(Q339=0,0,Q339*AV339/100/IF(OR($P$7="",ISNUMBER($P$7)=FALSE),1,((1+$P$7/100)^(IF(OR($P$11="",ISNUMBER($P$11)=FALSE),AL339,IF(YEAR(NOW())+$P$11&lt;AL339,YEAR(NOW())+$P$11,AL339))-YEAR(NOW()))))*IF(OR($P$9="",ISNUMBER($P$9)=FALSE),1,((1+$P$9/100)^(IF(OR($P$11="",ISNUMBER($P$11)=FALSE),AL339,IF(YEAR(NOW())+$P$11&lt;AL339,YEAR(NOW())+$P$11,AL339))-YEAR(NOW())))))</f>
        <v>43314</v>
      </c>
      <c r="AU339" s="251">
        <f ca="1">IF(R339=0,0,R339*AV339/100/IF(OR($P$7="",ISNUMBER($P$7)=FALSE),1,((1+$P$7/100)^(IF(OR($P$11="",ISNUMBER($P$11)=FALSE),IF(AN339="",YEAR(NOW())+5,AN339),IF(YEAR(NOW())+$P$11+10&lt;IF(AN339="",YEAR(NOW())+5,AN339),YEAR(NOW())+$P$11+10,IF(AN339="",YEAR(NOW())+5,AN339)))-YEAR(NOW()))))*IF(OR($P$9="",ISNUMBER($P$9)=FALSE),1,((1+$P$9/100)^(IF(OR($P$11="",ISNUMBER($P$11)=FALSE),IF(AN339="",YEAR(NOW())+5,AN339),IF(YEAR(NOW())+$P$11+10&lt;IF(AN339="",YEAR(NOW())+5,AN339),YEAR(NOW())+$P$11+10,IF(AN339="",YEAR(NOW())+5,AN339)))-YEAR(NOW())))))</f>
        <v>23875</v>
      </c>
      <c r="AV339" s="78">
        <v>100</v>
      </c>
    </row>
    <row r="340" spans="1:48" x14ac:dyDescent="0.15">
      <c r="A340" s="112">
        <v>321</v>
      </c>
      <c r="B340" s="112" t="s">
        <v>1660</v>
      </c>
      <c r="C340" s="113" t="s">
        <v>1361</v>
      </c>
      <c r="D340" s="112" t="s">
        <v>479</v>
      </c>
      <c r="E340" s="119">
        <v>444604</v>
      </c>
      <c r="F340" s="112" t="s">
        <v>966</v>
      </c>
      <c r="G340" s="112" t="s">
        <v>1661</v>
      </c>
      <c r="H340" s="112" t="s">
        <v>1661</v>
      </c>
      <c r="I340" s="116">
        <v>1</v>
      </c>
      <c r="J340" s="288">
        <v>35200</v>
      </c>
      <c r="K340" s="288">
        <v>5500</v>
      </c>
      <c r="L340" s="288"/>
      <c r="M340" s="288" t="s">
        <v>989</v>
      </c>
      <c r="N340" s="288" t="s">
        <v>989</v>
      </c>
      <c r="O340" s="288">
        <v>40700</v>
      </c>
      <c r="P340" s="288">
        <f t="shared" ref="P340:P403" ca="1" si="15">SUM(AO340:AS340)</f>
        <v>40700</v>
      </c>
      <c r="Q340" s="289">
        <v>43314</v>
      </c>
      <c r="R340" s="289">
        <v>2387.5</v>
      </c>
      <c r="S340" s="289">
        <v>45701.5</v>
      </c>
      <c r="T340" s="290">
        <f t="shared" ref="T340:T403" ca="1" si="16">SUM(AT340:AU340)</f>
        <v>45701.5</v>
      </c>
      <c r="U340" s="109"/>
      <c r="V340" s="109" t="s">
        <v>1366</v>
      </c>
      <c r="W340" s="109" t="s">
        <v>1369</v>
      </c>
      <c r="X340" s="108" t="s">
        <v>1367</v>
      </c>
      <c r="Y340" s="108" t="s">
        <v>1134</v>
      </c>
      <c r="Z340" s="287">
        <v>42490</v>
      </c>
      <c r="AA340" s="107">
        <f t="shared" ref="AA340:AA403" ca="1" si="17">IF(OR($P$11="",AK340="Complete",ISNUMBER($P$11)=FALSE),AK340,IF(YEAR(AK340)&gt;YEAR(NOW())+$P$11,DATE(YEAR(NOW())+$P$11,12,31),AK340))</f>
        <v>46873</v>
      </c>
      <c r="AB340" s="108" t="s">
        <v>1670</v>
      </c>
      <c r="AC340" s="108" t="s">
        <v>1669</v>
      </c>
      <c r="AD340" s="108">
        <v>2012</v>
      </c>
      <c r="AE340" s="110">
        <v>1479</v>
      </c>
      <c r="AF340" s="110">
        <v>722.42</v>
      </c>
      <c r="AG340" s="108" t="s">
        <v>1666</v>
      </c>
      <c r="AH340" s="110"/>
      <c r="AI340" s="109" t="s">
        <v>991</v>
      </c>
      <c r="AJ340" s="109"/>
      <c r="AK340" s="80">
        <v>46873</v>
      </c>
      <c r="AL340" s="78">
        <v>2028</v>
      </c>
      <c r="AM340" s="78">
        <v>2029</v>
      </c>
      <c r="AN340" s="78">
        <v>2042</v>
      </c>
      <c r="AO340" s="251">
        <f ca="1">IF(J340=0,0,J340*AV340/100/IF(OR($P$7="",ISNUMBER($P$7)=FALSE),1,((1+$P$7/100)^(IF(OR($P$11="",ISNUMBER($P$11)=FALSE),AL340,IF(YEAR(NOW())+$P$11&lt;AL340,YEAR(NOW())+$P$11,AL340))-YEAR(NOW()))))*IF(OR($P$9="",ISNUMBER($P$9)=FALSE),1,((1+$P$9/100)^(IF(OR($P$11="",ISNUMBER($P$11)=FALSE),AL340,IF(YEAR(NOW())+$P$11&lt;AL340,YEAR(NOW())+$P$11,AL340))-YEAR(NOW())))))</f>
        <v>35200</v>
      </c>
      <c r="AP340" s="251">
        <f ca="1">IF(K340=0,0,K340*AV340/100/IF(OR($P$7="",ISNUMBER($P$7)=FALSE),1,((1+$P$7/100)^(IF(OR($P$11="",ISNUMBER($P$11)=FALSE),AM340,IF(YEAR(NOW())+$P$11+1&lt;AM340,YEAR(NOW())+$P$11+1,AM340))-YEAR(NOW()))))*IF(OR($P$9="",ISNUMBER($P$9)=FALSE),1,((1+$P$9/100)^(IF(OR($P$11="",ISNUMBER($P$11)=FALSE),AM340,IF(YEAR(NOW())+$P$11+1&lt;AM340,YEAR(NOW())+$P$11+1,AM340))-YEAR(NOW())))))</f>
        <v>5500</v>
      </c>
      <c r="AQ340" s="251"/>
      <c r="AR340" s="251">
        <f ca="1">IF(M340="$0 (pad)",0,IF(M340=0,0,M340*AV340/100/IF(OR($P$7="",ISNUMBER($P$7)=FALSE),1,((1+$P$7/100)^(IF(OR($P$11="",ISNUMBER($P$11)=FALSE),AN340,IF(YEAR(NOW())+$P$11+10&lt;AN340,YEAR(NOW())+$P$11+10,AN340))-YEAR(NOW()))))*IF(OR($P$9="",ISNUMBER($P$9)=FALSE),1,((1+$P$9/100)^(IF(OR($P$11="",ISNUMBER($P$11)=FALSE),AN340,IF(YEAR(NOW())+$P$11+10&lt;AN340,YEAR(NOW())+$P$11+10,AN340))-YEAR(NOW()))))))</f>
        <v>0</v>
      </c>
      <c r="AS340" s="251">
        <f ca="1">IF(N340="$0 (pad)",0,IF(N340=0,0,N340*AV340/100/IF(OR($P$7="",ISNUMBER($P$7)=FALSE),1,((1+$P$7/100)^(IF(OR($P$11="",ISNUMBER($P$11)=FALSE),AN340,IF(YEAR(NOW())+$P$11+10&lt;AN340,YEAR(NOW())+$P$11+10,AN340))-YEAR(NOW()))))*IF(OR($P$9="",ISNUMBER($P$9)=FALSE),1,((1+$P$9/100)^(IF(OR($P$11="",ISNUMBER($P$11)=FALSE),AN340,IF(YEAR(NOW())+$P$11+10&lt;AN340,YEAR(NOW())+$P$11+10,AN340))-YEAR(NOW()))))))</f>
        <v>0</v>
      </c>
      <c r="AT340" s="251">
        <f ca="1">IF(Q340=0,0,Q340*AV340/100/IF(OR($P$7="",ISNUMBER($P$7)=FALSE),1,((1+$P$7/100)^(IF(OR($P$11="",ISNUMBER($P$11)=FALSE),AL340,IF(YEAR(NOW())+$P$11&lt;AL340,YEAR(NOW())+$P$11,AL340))-YEAR(NOW()))))*IF(OR($P$9="",ISNUMBER($P$9)=FALSE),1,((1+$P$9/100)^(IF(OR($P$11="",ISNUMBER($P$11)=FALSE),AL340,IF(YEAR(NOW())+$P$11&lt;AL340,YEAR(NOW())+$P$11,AL340))-YEAR(NOW())))))</f>
        <v>43314</v>
      </c>
      <c r="AU340" s="251">
        <f ca="1">IF(R340=0,0,R340*AV340/100/IF(OR($P$7="",ISNUMBER($P$7)=FALSE),1,((1+$P$7/100)^(IF(OR($P$11="",ISNUMBER($P$11)=FALSE),IF(AN340="",YEAR(NOW())+5,AN340),IF(YEAR(NOW())+$P$11+10&lt;IF(AN340="",YEAR(NOW())+5,AN340),YEAR(NOW())+$P$11+10,IF(AN340="",YEAR(NOW())+5,AN340)))-YEAR(NOW()))))*IF(OR($P$9="",ISNUMBER($P$9)=FALSE),1,((1+$P$9/100)^(IF(OR($P$11="",ISNUMBER($P$11)=FALSE),IF(AN340="",YEAR(NOW())+5,AN340),IF(YEAR(NOW())+$P$11+10&lt;IF(AN340="",YEAR(NOW())+5,AN340),YEAR(NOW())+$P$11+10,IF(AN340="",YEAR(NOW())+5,AN340)))-YEAR(NOW())))))</f>
        <v>2387.5</v>
      </c>
      <c r="AV340" s="78">
        <v>100</v>
      </c>
    </row>
    <row r="341" spans="1:48" x14ac:dyDescent="0.15">
      <c r="A341" s="112">
        <v>322</v>
      </c>
      <c r="B341" s="112" t="s">
        <v>1660</v>
      </c>
      <c r="C341" s="113" t="s">
        <v>1361</v>
      </c>
      <c r="D341" s="112" t="s">
        <v>480</v>
      </c>
      <c r="E341" s="119">
        <v>444609</v>
      </c>
      <c r="F341" s="112" t="s">
        <v>966</v>
      </c>
      <c r="G341" s="112" t="s">
        <v>1661</v>
      </c>
      <c r="H341" s="112" t="s">
        <v>1661</v>
      </c>
      <c r="I341" s="116">
        <v>1</v>
      </c>
      <c r="J341" s="288">
        <v>35200</v>
      </c>
      <c r="K341" s="288">
        <v>5500</v>
      </c>
      <c r="L341" s="288"/>
      <c r="M341" s="288" t="s">
        <v>989</v>
      </c>
      <c r="N341" s="288" t="s">
        <v>989</v>
      </c>
      <c r="O341" s="288">
        <v>40700</v>
      </c>
      <c r="P341" s="288">
        <f t="shared" ca="1" si="15"/>
        <v>40700</v>
      </c>
      <c r="Q341" s="289">
        <v>43314</v>
      </c>
      <c r="R341" s="289">
        <v>2387.5</v>
      </c>
      <c r="S341" s="289">
        <v>45701.5</v>
      </c>
      <c r="T341" s="290">
        <f t="shared" ca="1" si="16"/>
        <v>45701.5</v>
      </c>
      <c r="U341" s="109"/>
      <c r="V341" s="109" t="s">
        <v>1366</v>
      </c>
      <c r="W341" s="109" t="s">
        <v>1369</v>
      </c>
      <c r="X341" s="108" t="s">
        <v>1367</v>
      </c>
      <c r="Y341" s="108" t="s">
        <v>1134</v>
      </c>
      <c r="Z341" s="287">
        <v>42094</v>
      </c>
      <c r="AA341" s="107">
        <f t="shared" ca="1" si="17"/>
        <v>46477</v>
      </c>
      <c r="AB341" s="108" t="s">
        <v>1670</v>
      </c>
      <c r="AC341" s="108" t="s">
        <v>1669</v>
      </c>
      <c r="AD341" s="108">
        <v>2012</v>
      </c>
      <c r="AE341" s="110">
        <v>1471</v>
      </c>
      <c r="AF341" s="110">
        <v>722.9</v>
      </c>
      <c r="AG341" s="108" t="s">
        <v>1666</v>
      </c>
      <c r="AH341" s="110"/>
      <c r="AI341" s="109" t="s">
        <v>991</v>
      </c>
      <c r="AJ341" s="109"/>
      <c r="AK341" s="80">
        <v>46477</v>
      </c>
      <c r="AL341" s="78">
        <v>2027</v>
      </c>
      <c r="AM341" s="78">
        <v>2028</v>
      </c>
      <c r="AN341" s="78">
        <v>2042</v>
      </c>
      <c r="AO341" s="251">
        <f ca="1">IF(J341=0,0,J341*AV341/100/IF(OR($P$7="",ISNUMBER($P$7)=FALSE),1,((1+$P$7/100)^(IF(OR($P$11="",ISNUMBER($P$11)=FALSE),AL341,IF(YEAR(NOW())+$P$11&lt;AL341,YEAR(NOW())+$P$11,AL341))-YEAR(NOW()))))*IF(OR($P$9="",ISNUMBER($P$9)=FALSE),1,((1+$P$9/100)^(IF(OR($P$11="",ISNUMBER($P$11)=FALSE),AL341,IF(YEAR(NOW())+$P$11&lt;AL341,YEAR(NOW())+$P$11,AL341))-YEAR(NOW())))))</f>
        <v>35200</v>
      </c>
      <c r="AP341" s="251">
        <f ca="1">IF(K341=0,0,K341*AV341/100/IF(OR($P$7="",ISNUMBER($P$7)=FALSE),1,((1+$P$7/100)^(IF(OR($P$11="",ISNUMBER($P$11)=FALSE),AM341,IF(YEAR(NOW())+$P$11+1&lt;AM341,YEAR(NOW())+$P$11+1,AM341))-YEAR(NOW()))))*IF(OR($P$9="",ISNUMBER($P$9)=FALSE),1,((1+$P$9/100)^(IF(OR($P$11="",ISNUMBER($P$11)=FALSE),AM341,IF(YEAR(NOW())+$P$11+1&lt;AM341,YEAR(NOW())+$P$11+1,AM341))-YEAR(NOW())))))</f>
        <v>5500</v>
      </c>
      <c r="AQ341" s="251"/>
      <c r="AR341" s="251">
        <f ca="1">IF(M341="$0 (pad)",0,IF(M341=0,0,M341*AV341/100/IF(OR($P$7="",ISNUMBER($P$7)=FALSE),1,((1+$P$7/100)^(IF(OR($P$11="",ISNUMBER($P$11)=FALSE),AN341,IF(YEAR(NOW())+$P$11+10&lt;AN341,YEAR(NOW())+$P$11+10,AN341))-YEAR(NOW()))))*IF(OR($P$9="",ISNUMBER($P$9)=FALSE),1,((1+$P$9/100)^(IF(OR($P$11="",ISNUMBER($P$11)=FALSE),AN341,IF(YEAR(NOW())+$P$11+10&lt;AN341,YEAR(NOW())+$P$11+10,AN341))-YEAR(NOW()))))))</f>
        <v>0</v>
      </c>
      <c r="AS341" s="251">
        <f ca="1">IF(N341="$0 (pad)",0,IF(N341=0,0,N341*AV341/100/IF(OR($P$7="",ISNUMBER($P$7)=FALSE),1,((1+$P$7/100)^(IF(OR($P$11="",ISNUMBER($P$11)=FALSE),AN341,IF(YEAR(NOW())+$P$11+10&lt;AN341,YEAR(NOW())+$P$11+10,AN341))-YEAR(NOW()))))*IF(OR($P$9="",ISNUMBER($P$9)=FALSE),1,((1+$P$9/100)^(IF(OR($P$11="",ISNUMBER($P$11)=FALSE),AN341,IF(YEAR(NOW())+$P$11+10&lt;AN341,YEAR(NOW())+$P$11+10,AN341))-YEAR(NOW()))))))</f>
        <v>0</v>
      </c>
      <c r="AT341" s="251">
        <f ca="1">IF(Q341=0,0,Q341*AV341/100/IF(OR($P$7="",ISNUMBER($P$7)=FALSE),1,((1+$P$7/100)^(IF(OR($P$11="",ISNUMBER($P$11)=FALSE),AL341,IF(YEAR(NOW())+$P$11&lt;AL341,YEAR(NOW())+$P$11,AL341))-YEAR(NOW()))))*IF(OR($P$9="",ISNUMBER($P$9)=FALSE),1,((1+$P$9/100)^(IF(OR($P$11="",ISNUMBER($P$11)=FALSE),AL341,IF(YEAR(NOW())+$P$11&lt;AL341,YEAR(NOW())+$P$11,AL341))-YEAR(NOW())))))</f>
        <v>43314</v>
      </c>
      <c r="AU341" s="251">
        <f ca="1">IF(R341=0,0,R341*AV341/100/IF(OR($P$7="",ISNUMBER($P$7)=FALSE),1,((1+$P$7/100)^(IF(OR($P$11="",ISNUMBER($P$11)=FALSE),IF(AN341="",YEAR(NOW())+5,AN341),IF(YEAR(NOW())+$P$11+10&lt;IF(AN341="",YEAR(NOW())+5,AN341),YEAR(NOW())+$P$11+10,IF(AN341="",YEAR(NOW())+5,AN341)))-YEAR(NOW()))))*IF(OR($P$9="",ISNUMBER($P$9)=FALSE),1,((1+$P$9/100)^(IF(OR($P$11="",ISNUMBER($P$11)=FALSE),IF(AN341="",YEAR(NOW())+5,AN341),IF(YEAR(NOW())+$P$11+10&lt;IF(AN341="",YEAR(NOW())+5,AN341),YEAR(NOW())+$P$11+10,IF(AN341="",YEAR(NOW())+5,AN341)))-YEAR(NOW())))))</f>
        <v>2387.5</v>
      </c>
      <c r="AV341" s="78">
        <v>100</v>
      </c>
    </row>
    <row r="342" spans="1:48" x14ac:dyDescent="0.15">
      <c r="A342" s="112">
        <v>323</v>
      </c>
      <c r="B342" s="112" t="s">
        <v>1660</v>
      </c>
      <c r="C342" s="113" t="s">
        <v>1361</v>
      </c>
      <c r="D342" s="112" t="s">
        <v>481</v>
      </c>
      <c r="E342" s="119">
        <v>363786</v>
      </c>
      <c r="F342" s="112" t="s">
        <v>966</v>
      </c>
      <c r="G342" s="112" t="s">
        <v>1661</v>
      </c>
      <c r="H342" s="112" t="s">
        <v>1661</v>
      </c>
      <c r="I342" s="116">
        <v>1</v>
      </c>
      <c r="J342" s="288">
        <v>22100</v>
      </c>
      <c r="K342" s="288">
        <v>20500</v>
      </c>
      <c r="L342" s="288"/>
      <c r="M342" s="288">
        <v>0</v>
      </c>
      <c r="N342" s="288">
        <v>30800</v>
      </c>
      <c r="O342" s="288">
        <v>73400</v>
      </c>
      <c r="P342" s="288">
        <f t="shared" ca="1" si="15"/>
        <v>73400</v>
      </c>
      <c r="Q342" s="289">
        <v>43314</v>
      </c>
      <c r="R342" s="289">
        <v>23875</v>
      </c>
      <c r="S342" s="289">
        <v>67189</v>
      </c>
      <c r="T342" s="290">
        <f t="shared" ca="1" si="16"/>
        <v>67189</v>
      </c>
      <c r="U342" s="109"/>
      <c r="V342" s="109" t="s">
        <v>1366</v>
      </c>
      <c r="W342" s="109" t="s">
        <v>1369</v>
      </c>
      <c r="X342" s="108" t="s">
        <v>1367</v>
      </c>
      <c r="Y342" s="108" t="s">
        <v>1132</v>
      </c>
      <c r="Z342" s="287">
        <v>41243</v>
      </c>
      <c r="AA342" s="107">
        <f t="shared" ca="1" si="17"/>
        <v>45838</v>
      </c>
      <c r="AB342" s="108" t="s">
        <v>1670</v>
      </c>
      <c r="AC342" s="108" t="s">
        <v>1669</v>
      </c>
      <c r="AD342" s="108">
        <v>2006</v>
      </c>
      <c r="AE342" s="110">
        <v>738</v>
      </c>
      <c r="AF342" s="110">
        <v>738</v>
      </c>
      <c r="AG342" s="108" t="s">
        <v>1666</v>
      </c>
      <c r="AH342" s="110"/>
      <c r="AI342" s="109" t="s">
        <v>991</v>
      </c>
      <c r="AJ342" s="109"/>
      <c r="AK342" s="80">
        <v>45838</v>
      </c>
      <c r="AL342" s="78">
        <v>2025</v>
      </c>
      <c r="AM342" s="78">
        <v>2026</v>
      </c>
      <c r="AN342" s="78">
        <v>2035</v>
      </c>
      <c r="AO342" s="251">
        <f ca="1">IF(J342=0,0,J342*AV342/100/IF(OR($P$7="",ISNUMBER($P$7)=FALSE),1,((1+$P$7/100)^(IF(OR($P$11="",ISNUMBER($P$11)=FALSE),AL342,IF(YEAR(NOW())+$P$11&lt;AL342,YEAR(NOW())+$P$11,AL342))-YEAR(NOW()))))*IF(OR($P$9="",ISNUMBER($P$9)=FALSE),1,((1+$P$9/100)^(IF(OR($P$11="",ISNUMBER($P$11)=FALSE),AL342,IF(YEAR(NOW())+$P$11&lt;AL342,YEAR(NOW())+$P$11,AL342))-YEAR(NOW())))))</f>
        <v>22100</v>
      </c>
      <c r="AP342" s="251">
        <f ca="1">IF(K342=0,0,K342*AV342/100/IF(OR($P$7="",ISNUMBER($P$7)=FALSE),1,((1+$P$7/100)^(IF(OR($P$11="",ISNUMBER($P$11)=FALSE),AM342,IF(YEAR(NOW())+$P$11+1&lt;AM342,YEAR(NOW())+$P$11+1,AM342))-YEAR(NOW()))))*IF(OR($P$9="",ISNUMBER($P$9)=FALSE),1,((1+$P$9/100)^(IF(OR($P$11="",ISNUMBER($P$11)=FALSE),AM342,IF(YEAR(NOW())+$P$11+1&lt;AM342,YEAR(NOW())+$P$11+1,AM342))-YEAR(NOW())))))</f>
        <v>20500</v>
      </c>
      <c r="AQ342" s="251"/>
      <c r="AR342" s="251">
        <f ca="1">IF(M342="$0 (pad)",0,IF(M342=0,0,M342*AV342/100/IF(OR($P$7="",ISNUMBER($P$7)=FALSE),1,((1+$P$7/100)^(IF(OR($P$11="",ISNUMBER($P$11)=FALSE),AN342,IF(YEAR(NOW())+$P$11+10&lt;AN342,YEAR(NOW())+$P$11+10,AN342))-YEAR(NOW()))))*IF(OR($P$9="",ISNUMBER($P$9)=FALSE),1,((1+$P$9/100)^(IF(OR($P$11="",ISNUMBER($P$11)=FALSE),AN342,IF(YEAR(NOW())+$P$11+10&lt;AN342,YEAR(NOW())+$P$11+10,AN342))-YEAR(NOW()))))))</f>
        <v>0</v>
      </c>
      <c r="AS342" s="251">
        <f ca="1">IF(N342="$0 (pad)",0,IF(N342=0,0,N342*AV342/100/IF(OR($P$7="",ISNUMBER($P$7)=FALSE),1,((1+$P$7/100)^(IF(OR($P$11="",ISNUMBER($P$11)=FALSE),AN342,IF(YEAR(NOW())+$P$11+10&lt;AN342,YEAR(NOW())+$P$11+10,AN342))-YEAR(NOW()))))*IF(OR($P$9="",ISNUMBER($P$9)=FALSE),1,((1+$P$9/100)^(IF(OR($P$11="",ISNUMBER($P$11)=FALSE),AN342,IF(YEAR(NOW())+$P$11+10&lt;AN342,YEAR(NOW())+$P$11+10,AN342))-YEAR(NOW()))))))</f>
        <v>30800</v>
      </c>
      <c r="AT342" s="251">
        <f ca="1">IF(Q342=0,0,Q342*AV342/100/IF(OR($P$7="",ISNUMBER($P$7)=FALSE),1,((1+$P$7/100)^(IF(OR($P$11="",ISNUMBER($P$11)=FALSE),AL342,IF(YEAR(NOW())+$P$11&lt;AL342,YEAR(NOW())+$P$11,AL342))-YEAR(NOW()))))*IF(OR($P$9="",ISNUMBER($P$9)=FALSE),1,((1+$P$9/100)^(IF(OR($P$11="",ISNUMBER($P$11)=FALSE),AL342,IF(YEAR(NOW())+$P$11&lt;AL342,YEAR(NOW())+$P$11,AL342))-YEAR(NOW())))))</f>
        <v>43314</v>
      </c>
      <c r="AU342" s="251">
        <f ca="1">IF(R342=0,0,R342*AV342/100/IF(OR($P$7="",ISNUMBER($P$7)=FALSE),1,((1+$P$7/100)^(IF(OR($P$11="",ISNUMBER($P$11)=FALSE),IF(AN342="",YEAR(NOW())+5,AN342),IF(YEAR(NOW())+$P$11+10&lt;IF(AN342="",YEAR(NOW())+5,AN342),YEAR(NOW())+$P$11+10,IF(AN342="",YEAR(NOW())+5,AN342)))-YEAR(NOW()))))*IF(OR($P$9="",ISNUMBER($P$9)=FALSE),1,((1+$P$9/100)^(IF(OR($P$11="",ISNUMBER($P$11)=FALSE),IF(AN342="",YEAR(NOW())+5,AN342),IF(YEAR(NOW())+$P$11+10&lt;IF(AN342="",YEAR(NOW())+5,AN342),YEAR(NOW())+$P$11+10,IF(AN342="",YEAR(NOW())+5,AN342)))-YEAR(NOW())))))</f>
        <v>23875</v>
      </c>
      <c r="AV342" s="78">
        <v>100</v>
      </c>
    </row>
    <row r="343" spans="1:48" x14ac:dyDescent="0.15">
      <c r="A343" s="112">
        <v>324</v>
      </c>
      <c r="B343" s="112" t="s">
        <v>1660</v>
      </c>
      <c r="C343" s="113" t="s">
        <v>1361</v>
      </c>
      <c r="D343" s="112" t="s">
        <v>482</v>
      </c>
      <c r="E343" s="119">
        <v>444589</v>
      </c>
      <c r="F343" s="112" t="s">
        <v>966</v>
      </c>
      <c r="G343" s="112" t="s">
        <v>1661</v>
      </c>
      <c r="H343" s="112" t="s">
        <v>1661</v>
      </c>
      <c r="I343" s="116">
        <v>1</v>
      </c>
      <c r="J343" s="288">
        <v>37900</v>
      </c>
      <c r="K343" s="288">
        <v>20500</v>
      </c>
      <c r="L343" s="288"/>
      <c r="M343" s="288">
        <v>0</v>
      </c>
      <c r="N343" s="288">
        <v>38200</v>
      </c>
      <c r="O343" s="288">
        <v>96600</v>
      </c>
      <c r="P343" s="288">
        <f t="shared" ca="1" si="15"/>
        <v>96600</v>
      </c>
      <c r="Q343" s="289">
        <v>43314</v>
      </c>
      <c r="R343" s="289">
        <v>2387.5</v>
      </c>
      <c r="S343" s="289">
        <v>45701.5</v>
      </c>
      <c r="T343" s="290">
        <f t="shared" ca="1" si="16"/>
        <v>45701.5</v>
      </c>
      <c r="U343" s="109"/>
      <c r="V343" s="109" t="s">
        <v>1366</v>
      </c>
      <c r="W343" s="109" t="s">
        <v>1369</v>
      </c>
      <c r="X343" s="108" t="s">
        <v>1367</v>
      </c>
      <c r="Y343" s="108" t="s">
        <v>1134</v>
      </c>
      <c r="Z343" s="287">
        <v>43890</v>
      </c>
      <c r="AA343" s="107">
        <f t="shared" ca="1" si="17"/>
        <v>48273</v>
      </c>
      <c r="AB343" s="108" t="s">
        <v>1670</v>
      </c>
      <c r="AC343" s="108" t="s">
        <v>1669</v>
      </c>
      <c r="AD343" s="108">
        <v>2012</v>
      </c>
      <c r="AE343" s="110">
        <v>1546</v>
      </c>
      <c r="AF343" s="110">
        <v>721.53</v>
      </c>
      <c r="AG343" s="108" t="s">
        <v>1666</v>
      </c>
      <c r="AH343" s="110"/>
      <c r="AI343" s="109" t="s">
        <v>991</v>
      </c>
      <c r="AJ343" s="109"/>
      <c r="AK343" s="80">
        <v>48273</v>
      </c>
      <c r="AL343" s="78">
        <v>2032</v>
      </c>
      <c r="AM343" s="78">
        <v>2033</v>
      </c>
      <c r="AN343" s="78">
        <v>2042</v>
      </c>
      <c r="AO343" s="251">
        <f ca="1">IF(J343=0,0,J343*AV343/100/IF(OR($P$7="",ISNUMBER($P$7)=FALSE),1,((1+$P$7/100)^(IF(OR($P$11="",ISNUMBER($P$11)=FALSE),AL343,IF(YEAR(NOW())+$P$11&lt;AL343,YEAR(NOW())+$P$11,AL343))-YEAR(NOW()))))*IF(OR($P$9="",ISNUMBER($P$9)=FALSE),1,((1+$P$9/100)^(IF(OR($P$11="",ISNUMBER($P$11)=FALSE),AL343,IF(YEAR(NOW())+$P$11&lt;AL343,YEAR(NOW())+$P$11,AL343))-YEAR(NOW())))))</f>
        <v>37900</v>
      </c>
      <c r="AP343" s="251">
        <f ca="1">IF(K343=0,0,K343*AV343/100/IF(OR($P$7="",ISNUMBER($P$7)=FALSE),1,((1+$P$7/100)^(IF(OR($P$11="",ISNUMBER($P$11)=FALSE),AM343,IF(YEAR(NOW())+$P$11+1&lt;AM343,YEAR(NOW())+$P$11+1,AM343))-YEAR(NOW()))))*IF(OR($P$9="",ISNUMBER($P$9)=FALSE),1,((1+$P$9/100)^(IF(OR($P$11="",ISNUMBER($P$11)=FALSE),AM343,IF(YEAR(NOW())+$P$11+1&lt;AM343,YEAR(NOW())+$P$11+1,AM343))-YEAR(NOW())))))</f>
        <v>20500</v>
      </c>
      <c r="AQ343" s="251"/>
      <c r="AR343" s="251">
        <f ca="1">IF(M343="$0 (pad)",0,IF(M343=0,0,M343*AV343/100/IF(OR($P$7="",ISNUMBER($P$7)=FALSE),1,((1+$P$7/100)^(IF(OR($P$11="",ISNUMBER($P$11)=FALSE),AN343,IF(YEAR(NOW())+$P$11+10&lt;AN343,YEAR(NOW())+$P$11+10,AN343))-YEAR(NOW()))))*IF(OR($P$9="",ISNUMBER($P$9)=FALSE),1,((1+$P$9/100)^(IF(OR($P$11="",ISNUMBER($P$11)=FALSE),AN343,IF(YEAR(NOW())+$P$11+10&lt;AN343,YEAR(NOW())+$P$11+10,AN343))-YEAR(NOW()))))))</f>
        <v>0</v>
      </c>
      <c r="AS343" s="251">
        <f ca="1">IF(N343="$0 (pad)",0,IF(N343=0,0,N343*AV343/100/IF(OR($P$7="",ISNUMBER($P$7)=FALSE),1,((1+$P$7/100)^(IF(OR($P$11="",ISNUMBER($P$11)=FALSE),AN343,IF(YEAR(NOW())+$P$11+10&lt;AN343,YEAR(NOW())+$P$11+10,AN343))-YEAR(NOW()))))*IF(OR($P$9="",ISNUMBER($P$9)=FALSE),1,((1+$P$9/100)^(IF(OR($P$11="",ISNUMBER($P$11)=FALSE),AN343,IF(YEAR(NOW())+$P$11+10&lt;AN343,YEAR(NOW())+$P$11+10,AN343))-YEAR(NOW()))))))</f>
        <v>38200</v>
      </c>
      <c r="AT343" s="251">
        <f ca="1">IF(Q343=0,0,Q343*AV343/100/IF(OR($P$7="",ISNUMBER($P$7)=FALSE),1,((1+$P$7/100)^(IF(OR($P$11="",ISNUMBER($P$11)=FALSE),AL343,IF(YEAR(NOW())+$P$11&lt;AL343,YEAR(NOW())+$P$11,AL343))-YEAR(NOW()))))*IF(OR($P$9="",ISNUMBER($P$9)=FALSE),1,((1+$P$9/100)^(IF(OR($P$11="",ISNUMBER($P$11)=FALSE),AL343,IF(YEAR(NOW())+$P$11&lt;AL343,YEAR(NOW())+$P$11,AL343))-YEAR(NOW())))))</f>
        <v>43314</v>
      </c>
      <c r="AU343" s="251">
        <f ca="1">IF(R343=0,0,R343*AV343/100/IF(OR($P$7="",ISNUMBER($P$7)=FALSE),1,((1+$P$7/100)^(IF(OR($P$11="",ISNUMBER($P$11)=FALSE),IF(AN343="",YEAR(NOW())+5,AN343),IF(YEAR(NOW())+$P$11+10&lt;IF(AN343="",YEAR(NOW())+5,AN343),YEAR(NOW())+$P$11+10,IF(AN343="",YEAR(NOW())+5,AN343)))-YEAR(NOW()))))*IF(OR($P$9="",ISNUMBER($P$9)=FALSE),1,((1+$P$9/100)^(IF(OR($P$11="",ISNUMBER($P$11)=FALSE),IF(AN343="",YEAR(NOW())+5,AN343),IF(YEAR(NOW())+$P$11+10&lt;IF(AN343="",YEAR(NOW())+5,AN343),YEAR(NOW())+$P$11+10,IF(AN343="",YEAR(NOW())+5,AN343)))-YEAR(NOW())))))</f>
        <v>2387.5</v>
      </c>
      <c r="AV343" s="78">
        <v>100</v>
      </c>
    </row>
    <row r="344" spans="1:48" x14ac:dyDescent="0.15">
      <c r="A344" s="112">
        <v>325</v>
      </c>
      <c r="B344" s="112" t="s">
        <v>1660</v>
      </c>
      <c r="C344" s="113" t="s">
        <v>1361</v>
      </c>
      <c r="D344" s="112" t="s">
        <v>483</v>
      </c>
      <c r="E344" s="119">
        <v>436448</v>
      </c>
      <c r="F344" s="112" t="s">
        <v>966</v>
      </c>
      <c r="G344" s="112" t="s">
        <v>1661</v>
      </c>
      <c r="H344" s="112" t="s">
        <v>1661</v>
      </c>
      <c r="I344" s="116">
        <v>1</v>
      </c>
      <c r="J344" s="288">
        <v>36400</v>
      </c>
      <c r="K344" s="288">
        <v>5500</v>
      </c>
      <c r="L344" s="288"/>
      <c r="M344" s="288" t="s">
        <v>989</v>
      </c>
      <c r="N344" s="288" t="s">
        <v>989</v>
      </c>
      <c r="O344" s="288">
        <v>41900</v>
      </c>
      <c r="P344" s="288">
        <f t="shared" ca="1" si="15"/>
        <v>41900</v>
      </c>
      <c r="Q344" s="289">
        <v>43314</v>
      </c>
      <c r="R344" s="289">
        <v>2387.5</v>
      </c>
      <c r="S344" s="289">
        <v>45701.5</v>
      </c>
      <c r="T344" s="290">
        <f t="shared" ca="1" si="16"/>
        <v>45701.5</v>
      </c>
      <c r="U344" s="109"/>
      <c r="V344" s="109" t="s">
        <v>1366</v>
      </c>
      <c r="W344" s="109" t="s">
        <v>1369</v>
      </c>
      <c r="X344" s="108" t="s">
        <v>1367</v>
      </c>
      <c r="Y344" s="108" t="s">
        <v>1132</v>
      </c>
      <c r="Z344" s="287">
        <v>43982</v>
      </c>
      <c r="AA344" s="107">
        <f t="shared" ca="1" si="17"/>
        <v>48365</v>
      </c>
      <c r="AB344" s="108" t="s">
        <v>1670</v>
      </c>
      <c r="AC344" s="108" t="s">
        <v>1669</v>
      </c>
      <c r="AD344" s="108">
        <v>2011</v>
      </c>
      <c r="AE344" s="110">
        <v>1497</v>
      </c>
      <c r="AF344" s="110">
        <v>715.99</v>
      </c>
      <c r="AG344" s="108" t="s">
        <v>1666</v>
      </c>
      <c r="AH344" s="110"/>
      <c r="AI344" s="109" t="s">
        <v>991</v>
      </c>
      <c r="AJ344" s="109"/>
      <c r="AK344" s="80">
        <v>48365</v>
      </c>
      <c r="AL344" s="78">
        <v>2032</v>
      </c>
      <c r="AM344" s="78">
        <v>2033</v>
      </c>
      <c r="AN344" s="78">
        <v>2042</v>
      </c>
      <c r="AO344" s="251">
        <f ca="1">IF(J344=0,0,J344*AV344/100/IF(OR($P$7="",ISNUMBER($P$7)=FALSE),1,((1+$P$7/100)^(IF(OR($P$11="",ISNUMBER($P$11)=FALSE),AL344,IF(YEAR(NOW())+$P$11&lt;AL344,YEAR(NOW())+$P$11,AL344))-YEAR(NOW()))))*IF(OR($P$9="",ISNUMBER($P$9)=FALSE),1,((1+$P$9/100)^(IF(OR($P$11="",ISNUMBER($P$11)=FALSE),AL344,IF(YEAR(NOW())+$P$11&lt;AL344,YEAR(NOW())+$P$11,AL344))-YEAR(NOW())))))</f>
        <v>36400</v>
      </c>
      <c r="AP344" s="251">
        <f ca="1">IF(K344=0,0,K344*AV344/100/IF(OR($P$7="",ISNUMBER($P$7)=FALSE),1,((1+$P$7/100)^(IF(OR($P$11="",ISNUMBER($P$11)=FALSE),AM344,IF(YEAR(NOW())+$P$11+1&lt;AM344,YEAR(NOW())+$P$11+1,AM344))-YEAR(NOW()))))*IF(OR($P$9="",ISNUMBER($P$9)=FALSE),1,((1+$P$9/100)^(IF(OR($P$11="",ISNUMBER($P$11)=FALSE),AM344,IF(YEAR(NOW())+$P$11+1&lt;AM344,YEAR(NOW())+$P$11+1,AM344))-YEAR(NOW())))))</f>
        <v>5500</v>
      </c>
      <c r="AQ344" s="251"/>
      <c r="AR344" s="251">
        <f ca="1">IF(M344="$0 (pad)",0,IF(M344=0,0,M344*AV344/100/IF(OR($P$7="",ISNUMBER($P$7)=FALSE),1,((1+$P$7/100)^(IF(OR($P$11="",ISNUMBER($P$11)=FALSE),AN344,IF(YEAR(NOW())+$P$11+10&lt;AN344,YEAR(NOW())+$P$11+10,AN344))-YEAR(NOW()))))*IF(OR($P$9="",ISNUMBER($P$9)=FALSE),1,((1+$P$9/100)^(IF(OR($P$11="",ISNUMBER($P$11)=FALSE),AN344,IF(YEAR(NOW())+$P$11+10&lt;AN344,YEAR(NOW())+$P$11+10,AN344))-YEAR(NOW()))))))</f>
        <v>0</v>
      </c>
      <c r="AS344" s="251">
        <f ca="1">IF(N344="$0 (pad)",0,IF(N344=0,0,N344*AV344/100/IF(OR($P$7="",ISNUMBER($P$7)=FALSE),1,((1+$P$7/100)^(IF(OR($P$11="",ISNUMBER($P$11)=FALSE),AN344,IF(YEAR(NOW())+$P$11+10&lt;AN344,YEAR(NOW())+$P$11+10,AN344))-YEAR(NOW()))))*IF(OR($P$9="",ISNUMBER($P$9)=FALSE),1,((1+$P$9/100)^(IF(OR($P$11="",ISNUMBER($P$11)=FALSE),AN344,IF(YEAR(NOW())+$P$11+10&lt;AN344,YEAR(NOW())+$P$11+10,AN344))-YEAR(NOW()))))))</f>
        <v>0</v>
      </c>
      <c r="AT344" s="251">
        <f ca="1">IF(Q344=0,0,Q344*AV344/100/IF(OR($P$7="",ISNUMBER($P$7)=FALSE),1,((1+$P$7/100)^(IF(OR($P$11="",ISNUMBER($P$11)=FALSE),AL344,IF(YEAR(NOW())+$P$11&lt;AL344,YEAR(NOW())+$P$11,AL344))-YEAR(NOW()))))*IF(OR($P$9="",ISNUMBER($P$9)=FALSE),1,((1+$P$9/100)^(IF(OR($P$11="",ISNUMBER($P$11)=FALSE),AL344,IF(YEAR(NOW())+$P$11&lt;AL344,YEAR(NOW())+$P$11,AL344))-YEAR(NOW())))))</f>
        <v>43314</v>
      </c>
      <c r="AU344" s="251">
        <f ca="1">IF(R344=0,0,R344*AV344/100/IF(OR($P$7="",ISNUMBER($P$7)=FALSE),1,((1+$P$7/100)^(IF(OR($P$11="",ISNUMBER($P$11)=FALSE),IF(AN344="",YEAR(NOW())+5,AN344),IF(YEAR(NOW())+$P$11+10&lt;IF(AN344="",YEAR(NOW())+5,AN344),YEAR(NOW())+$P$11+10,IF(AN344="",YEAR(NOW())+5,AN344)))-YEAR(NOW()))))*IF(OR($P$9="",ISNUMBER($P$9)=FALSE),1,((1+$P$9/100)^(IF(OR($P$11="",ISNUMBER($P$11)=FALSE),IF(AN344="",YEAR(NOW())+5,AN344),IF(YEAR(NOW())+$P$11+10&lt;IF(AN344="",YEAR(NOW())+5,AN344),YEAR(NOW())+$P$11+10,IF(AN344="",YEAR(NOW())+5,AN344)))-YEAR(NOW())))))</f>
        <v>2387.5</v>
      </c>
      <c r="AV344" s="78">
        <v>100</v>
      </c>
    </row>
    <row r="345" spans="1:48" x14ac:dyDescent="0.15">
      <c r="A345" s="112">
        <v>326</v>
      </c>
      <c r="B345" s="112" t="s">
        <v>1660</v>
      </c>
      <c r="C345" s="113" t="s">
        <v>1361</v>
      </c>
      <c r="D345" s="112" t="s">
        <v>484</v>
      </c>
      <c r="E345" s="119">
        <v>436485</v>
      </c>
      <c r="F345" s="112" t="s">
        <v>966</v>
      </c>
      <c r="G345" s="112" t="s">
        <v>1661</v>
      </c>
      <c r="H345" s="112" t="s">
        <v>1661</v>
      </c>
      <c r="I345" s="116">
        <v>1</v>
      </c>
      <c r="J345" s="288">
        <v>32200</v>
      </c>
      <c r="K345" s="288">
        <v>20500</v>
      </c>
      <c r="L345" s="288"/>
      <c r="M345" s="288">
        <v>0</v>
      </c>
      <c r="N345" s="288">
        <v>38200</v>
      </c>
      <c r="O345" s="288">
        <v>90900</v>
      </c>
      <c r="P345" s="288">
        <f t="shared" ca="1" si="15"/>
        <v>90900</v>
      </c>
      <c r="Q345" s="289">
        <v>43314</v>
      </c>
      <c r="R345" s="289">
        <v>2387.5</v>
      </c>
      <c r="S345" s="289">
        <v>45701.5</v>
      </c>
      <c r="T345" s="290">
        <f t="shared" ca="1" si="16"/>
        <v>45701.5</v>
      </c>
      <c r="U345" s="109"/>
      <c r="V345" s="109" t="s">
        <v>1366</v>
      </c>
      <c r="W345" s="109" t="s">
        <v>1369</v>
      </c>
      <c r="X345" s="108" t="s">
        <v>1367</v>
      </c>
      <c r="Y345" s="108" t="s">
        <v>1132</v>
      </c>
      <c r="Z345" s="287">
        <v>43982</v>
      </c>
      <c r="AA345" s="107">
        <f t="shared" ca="1" si="17"/>
        <v>48365</v>
      </c>
      <c r="AB345" s="108" t="s">
        <v>1670</v>
      </c>
      <c r="AC345" s="108" t="s">
        <v>1669</v>
      </c>
      <c r="AD345" s="108">
        <v>2011</v>
      </c>
      <c r="AE345" s="110">
        <v>1405</v>
      </c>
      <c r="AF345" s="110">
        <v>717.67</v>
      </c>
      <c r="AG345" s="108" t="s">
        <v>1666</v>
      </c>
      <c r="AH345" s="110"/>
      <c r="AI345" s="109" t="s">
        <v>991</v>
      </c>
      <c r="AJ345" s="109"/>
      <c r="AK345" s="80">
        <v>48365</v>
      </c>
      <c r="AL345" s="78">
        <v>2032</v>
      </c>
      <c r="AM345" s="78">
        <v>2033</v>
      </c>
      <c r="AN345" s="78">
        <v>2042</v>
      </c>
      <c r="AO345" s="251">
        <f ca="1">IF(J345=0,0,J345*AV345/100/IF(OR($P$7="",ISNUMBER($P$7)=FALSE),1,((1+$P$7/100)^(IF(OR($P$11="",ISNUMBER($P$11)=FALSE),AL345,IF(YEAR(NOW())+$P$11&lt;AL345,YEAR(NOW())+$P$11,AL345))-YEAR(NOW()))))*IF(OR($P$9="",ISNUMBER($P$9)=FALSE),1,((1+$P$9/100)^(IF(OR($P$11="",ISNUMBER($P$11)=FALSE),AL345,IF(YEAR(NOW())+$P$11&lt;AL345,YEAR(NOW())+$P$11,AL345))-YEAR(NOW())))))</f>
        <v>32200</v>
      </c>
      <c r="AP345" s="251">
        <f ca="1">IF(K345=0,0,K345*AV345/100/IF(OR($P$7="",ISNUMBER($P$7)=FALSE),1,((1+$P$7/100)^(IF(OR($P$11="",ISNUMBER($P$11)=FALSE),AM345,IF(YEAR(NOW())+$P$11+1&lt;AM345,YEAR(NOW())+$P$11+1,AM345))-YEAR(NOW()))))*IF(OR($P$9="",ISNUMBER($P$9)=FALSE),1,((1+$P$9/100)^(IF(OR($P$11="",ISNUMBER($P$11)=FALSE),AM345,IF(YEAR(NOW())+$P$11+1&lt;AM345,YEAR(NOW())+$P$11+1,AM345))-YEAR(NOW())))))</f>
        <v>20500</v>
      </c>
      <c r="AQ345" s="251"/>
      <c r="AR345" s="251">
        <f ca="1">IF(M345="$0 (pad)",0,IF(M345=0,0,M345*AV345/100/IF(OR($P$7="",ISNUMBER($P$7)=FALSE),1,((1+$P$7/100)^(IF(OR($P$11="",ISNUMBER($P$11)=FALSE),AN345,IF(YEAR(NOW())+$P$11+10&lt;AN345,YEAR(NOW())+$P$11+10,AN345))-YEAR(NOW()))))*IF(OR($P$9="",ISNUMBER($P$9)=FALSE),1,((1+$P$9/100)^(IF(OR($P$11="",ISNUMBER($P$11)=FALSE),AN345,IF(YEAR(NOW())+$P$11+10&lt;AN345,YEAR(NOW())+$P$11+10,AN345))-YEAR(NOW()))))))</f>
        <v>0</v>
      </c>
      <c r="AS345" s="251">
        <f ca="1">IF(N345="$0 (pad)",0,IF(N345=0,0,N345*AV345/100/IF(OR($P$7="",ISNUMBER($P$7)=FALSE),1,((1+$P$7/100)^(IF(OR($P$11="",ISNUMBER($P$11)=FALSE),AN345,IF(YEAR(NOW())+$P$11+10&lt;AN345,YEAR(NOW())+$P$11+10,AN345))-YEAR(NOW()))))*IF(OR($P$9="",ISNUMBER($P$9)=FALSE),1,((1+$P$9/100)^(IF(OR($P$11="",ISNUMBER($P$11)=FALSE),AN345,IF(YEAR(NOW())+$P$11+10&lt;AN345,YEAR(NOW())+$P$11+10,AN345))-YEAR(NOW()))))))</f>
        <v>38200</v>
      </c>
      <c r="AT345" s="251">
        <f ca="1">IF(Q345=0,0,Q345*AV345/100/IF(OR($P$7="",ISNUMBER($P$7)=FALSE),1,((1+$P$7/100)^(IF(OR($P$11="",ISNUMBER($P$11)=FALSE),AL345,IF(YEAR(NOW())+$P$11&lt;AL345,YEAR(NOW())+$P$11,AL345))-YEAR(NOW()))))*IF(OR($P$9="",ISNUMBER($P$9)=FALSE),1,((1+$P$9/100)^(IF(OR($P$11="",ISNUMBER($P$11)=FALSE),AL345,IF(YEAR(NOW())+$P$11&lt;AL345,YEAR(NOW())+$P$11,AL345))-YEAR(NOW())))))</f>
        <v>43314</v>
      </c>
      <c r="AU345" s="251">
        <f ca="1">IF(R345=0,0,R345*AV345/100/IF(OR($P$7="",ISNUMBER($P$7)=FALSE),1,((1+$P$7/100)^(IF(OR($P$11="",ISNUMBER($P$11)=FALSE),IF(AN345="",YEAR(NOW())+5,AN345),IF(YEAR(NOW())+$P$11+10&lt;IF(AN345="",YEAR(NOW())+5,AN345),YEAR(NOW())+$P$11+10,IF(AN345="",YEAR(NOW())+5,AN345)))-YEAR(NOW()))))*IF(OR($P$9="",ISNUMBER($P$9)=FALSE),1,((1+$P$9/100)^(IF(OR($P$11="",ISNUMBER($P$11)=FALSE),IF(AN345="",YEAR(NOW())+5,AN345),IF(YEAR(NOW())+$P$11+10&lt;IF(AN345="",YEAR(NOW())+5,AN345),YEAR(NOW())+$P$11+10,IF(AN345="",YEAR(NOW())+5,AN345)))-YEAR(NOW())))))</f>
        <v>2387.5</v>
      </c>
      <c r="AV345" s="78">
        <v>100</v>
      </c>
    </row>
    <row r="346" spans="1:48" x14ac:dyDescent="0.15">
      <c r="A346" s="112">
        <v>327</v>
      </c>
      <c r="B346" s="112" t="s">
        <v>1660</v>
      </c>
      <c r="C346" s="113" t="s">
        <v>1361</v>
      </c>
      <c r="D346" s="112" t="s">
        <v>485</v>
      </c>
      <c r="E346" s="119">
        <v>444325</v>
      </c>
      <c r="F346" s="112" t="s">
        <v>966</v>
      </c>
      <c r="G346" s="112" t="s">
        <v>1662</v>
      </c>
      <c r="H346" s="112" t="s">
        <v>1662</v>
      </c>
      <c r="I346" s="116">
        <v>1</v>
      </c>
      <c r="J346" s="288">
        <v>17900</v>
      </c>
      <c r="K346" s="288">
        <v>5500</v>
      </c>
      <c r="L346" s="288"/>
      <c r="M346" s="288" t="s">
        <v>989</v>
      </c>
      <c r="N346" s="288" t="s">
        <v>989</v>
      </c>
      <c r="O346" s="288">
        <v>23400</v>
      </c>
      <c r="P346" s="288">
        <f t="shared" ca="1" si="15"/>
        <v>23400</v>
      </c>
      <c r="Q346" s="289">
        <v>43314</v>
      </c>
      <c r="R346" s="289">
        <v>2387.5</v>
      </c>
      <c r="S346" s="289">
        <v>45701.5</v>
      </c>
      <c r="T346" s="290">
        <f t="shared" ca="1" si="16"/>
        <v>45701.5</v>
      </c>
      <c r="U346" s="109"/>
      <c r="V346" s="109" t="s">
        <v>1366</v>
      </c>
      <c r="W346" s="109" t="s">
        <v>1369</v>
      </c>
      <c r="X346" s="108" t="s">
        <v>1367</v>
      </c>
      <c r="Y346" s="108" t="s">
        <v>1135</v>
      </c>
      <c r="Z346" s="287">
        <v>46170</v>
      </c>
      <c r="AA346" s="107">
        <f t="shared" ca="1" si="17"/>
        <v>50553</v>
      </c>
      <c r="AB346" s="108" t="s">
        <v>1670</v>
      </c>
      <c r="AC346" s="108" t="s">
        <v>1669</v>
      </c>
      <c r="AD346" s="108">
        <v>2013</v>
      </c>
      <c r="AE346" s="110">
        <v>1714</v>
      </c>
      <c r="AF346" s="110">
        <v>716.14</v>
      </c>
      <c r="AG346" s="108" t="s">
        <v>1666</v>
      </c>
      <c r="AH346" s="110">
        <v>1.1000000000000001</v>
      </c>
      <c r="AI346" s="109" t="s">
        <v>991</v>
      </c>
      <c r="AJ346" s="109"/>
      <c r="AK346" s="80">
        <v>50553</v>
      </c>
      <c r="AL346" s="78">
        <v>2038</v>
      </c>
      <c r="AM346" s="78">
        <v>2039</v>
      </c>
      <c r="AN346" s="78">
        <v>2117</v>
      </c>
      <c r="AO346" s="251">
        <f ca="1">IF(J346=0,0,J346*AV346/100/IF(OR($P$7="",ISNUMBER($P$7)=FALSE),1,((1+$P$7/100)^(IF(OR($P$11="",ISNUMBER($P$11)=FALSE),AL346,IF(YEAR(NOW())+$P$11&lt;AL346,YEAR(NOW())+$P$11,AL346))-YEAR(NOW()))))*IF(OR($P$9="",ISNUMBER($P$9)=FALSE),1,((1+$P$9/100)^(IF(OR($P$11="",ISNUMBER($P$11)=FALSE),AL346,IF(YEAR(NOW())+$P$11&lt;AL346,YEAR(NOW())+$P$11,AL346))-YEAR(NOW())))))</f>
        <v>17900</v>
      </c>
      <c r="AP346" s="251">
        <f ca="1">IF(K346=0,0,K346*AV346/100/IF(OR($P$7="",ISNUMBER($P$7)=FALSE),1,((1+$P$7/100)^(IF(OR($P$11="",ISNUMBER($P$11)=FALSE),AM346,IF(YEAR(NOW())+$P$11+1&lt;AM346,YEAR(NOW())+$P$11+1,AM346))-YEAR(NOW()))))*IF(OR($P$9="",ISNUMBER($P$9)=FALSE),1,((1+$P$9/100)^(IF(OR($P$11="",ISNUMBER($P$11)=FALSE),AM346,IF(YEAR(NOW())+$P$11+1&lt;AM346,YEAR(NOW())+$P$11+1,AM346))-YEAR(NOW())))))</f>
        <v>5500</v>
      </c>
      <c r="AQ346" s="251"/>
      <c r="AR346" s="251">
        <f ca="1">IF(M346="$0 (pad)",0,IF(M346=0,0,M346*AV346/100/IF(OR($P$7="",ISNUMBER($P$7)=FALSE),1,((1+$P$7/100)^(IF(OR($P$11="",ISNUMBER($P$11)=FALSE),AN346,IF(YEAR(NOW())+$P$11+10&lt;AN346,YEAR(NOW())+$P$11+10,AN346))-YEAR(NOW()))))*IF(OR($P$9="",ISNUMBER($P$9)=FALSE),1,((1+$P$9/100)^(IF(OR($P$11="",ISNUMBER($P$11)=FALSE),AN346,IF(YEAR(NOW())+$P$11+10&lt;AN346,YEAR(NOW())+$P$11+10,AN346))-YEAR(NOW()))))))</f>
        <v>0</v>
      </c>
      <c r="AS346" s="251">
        <f ca="1">IF(N346="$0 (pad)",0,IF(N346=0,0,N346*AV346/100/IF(OR($P$7="",ISNUMBER($P$7)=FALSE),1,((1+$P$7/100)^(IF(OR($P$11="",ISNUMBER($P$11)=FALSE),AN346,IF(YEAR(NOW())+$P$11+10&lt;AN346,YEAR(NOW())+$P$11+10,AN346))-YEAR(NOW()))))*IF(OR($P$9="",ISNUMBER($P$9)=FALSE),1,((1+$P$9/100)^(IF(OR($P$11="",ISNUMBER($P$11)=FALSE),AN346,IF(YEAR(NOW())+$P$11+10&lt;AN346,YEAR(NOW())+$P$11+10,AN346))-YEAR(NOW()))))))</f>
        <v>0</v>
      </c>
      <c r="AT346" s="251">
        <f ca="1">IF(Q346=0,0,Q346*AV346/100/IF(OR($P$7="",ISNUMBER($P$7)=FALSE),1,((1+$P$7/100)^(IF(OR($P$11="",ISNUMBER($P$11)=FALSE),AL346,IF(YEAR(NOW())+$P$11&lt;AL346,YEAR(NOW())+$P$11,AL346))-YEAR(NOW()))))*IF(OR($P$9="",ISNUMBER($P$9)=FALSE),1,((1+$P$9/100)^(IF(OR($P$11="",ISNUMBER($P$11)=FALSE),AL346,IF(YEAR(NOW())+$P$11&lt;AL346,YEAR(NOW())+$P$11,AL346))-YEAR(NOW())))))</f>
        <v>43314</v>
      </c>
      <c r="AU346" s="251">
        <f ca="1">IF(R346=0,0,R346*AV346/100/IF(OR($P$7="",ISNUMBER($P$7)=FALSE),1,((1+$P$7/100)^(IF(OR($P$11="",ISNUMBER($P$11)=FALSE),IF(AN346="",YEAR(NOW())+5,AN346),IF(YEAR(NOW())+$P$11+10&lt;IF(AN346="",YEAR(NOW())+5,AN346),YEAR(NOW())+$P$11+10,IF(AN346="",YEAR(NOW())+5,AN346)))-YEAR(NOW()))))*IF(OR($P$9="",ISNUMBER($P$9)=FALSE),1,((1+$P$9/100)^(IF(OR($P$11="",ISNUMBER($P$11)=FALSE),IF(AN346="",YEAR(NOW())+5,AN346),IF(YEAR(NOW())+$P$11+10&lt;IF(AN346="",YEAR(NOW())+5,AN346),YEAR(NOW())+$P$11+10,IF(AN346="",YEAR(NOW())+5,AN346)))-YEAR(NOW())))))</f>
        <v>2387.5</v>
      </c>
      <c r="AV346" s="78">
        <v>100</v>
      </c>
    </row>
    <row r="347" spans="1:48" x14ac:dyDescent="0.15">
      <c r="A347" s="112">
        <v>328</v>
      </c>
      <c r="B347" s="112" t="s">
        <v>1660</v>
      </c>
      <c r="C347" s="113" t="s">
        <v>1361</v>
      </c>
      <c r="D347" s="112" t="s">
        <v>486</v>
      </c>
      <c r="E347" s="119">
        <v>444363</v>
      </c>
      <c r="F347" s="112" t="s">
        <v>966</v>
      </c>
      <c r="G347" s="112" t="s">
        <v>1662</v>
      </c>
      <c r="H347" s="112" t="s">
        <v>1662</v>
      </c>
      <c r="I347" s="116">
        <v>1</v>
      </c>
      <c r="J347" s="288">
        <v>37900</v>
      </c>
      <c r="K347" s="288">
        <v>5500</v>
      </c>
      <c r="L347" s="288"/>
      <c r="M347" s="288" t="s">
        <v>989</v>
      </c>
      <c r="N347" s="288" t="s">
        <v>989</v>
      </c>
      <c r="O347" s="288">
        <v>43400</v>
      </c>
      <c r="P347" s="288">
        <f t="shared" ca="1" si="15"/>
        <v>43400</v>
      </c>
      <c r="Q347" s="289">
        <v>43314</v>
      </c>
      <c r="R347" s="289">
        <v>2387.5</v>
      </c>
      <c r="S347" s="289">
        <v>45701.5</v>
      </c>
      <c r="T347" s="290">
        <f t="shared" ca="1" si="16"/>
        <v>45701.5</v>
      </c>
      <c r="U347" s="109"/>
      <c r="V347" s="109" t="s">
        <v>1366</v>
      </c>
      <c r="W347" s="109" t="s">
        <v>1369</v>
      </c>
      <c r="X347" s="108" t="s">
        <v>1367</v>
      </c>
      <c r="Y347" s="108" t="s">
        <v>1135</v>
      </c>
      <c r="Z347" s="287">
        <v>46902</v>
      </c>
      <c r="AA347" s="107">
        <f t="shared" ca="1" si="17"/>
        <v>51285</v>
      </c>
      <c r="AB347" s="108" t="s">
        <v>1670</v>
      </c>
      <c r="AC347" s="108" t="s">
        <v>1669</v>
      </c>
      <c r="AD347" s="108">
        <v>2013</v>
      </c>
      <c r="AE347" s="110">
        <v>1624</v>
      </c>
      <c r="AF347" s="110">
        <v>717.35</v>
      </c>
      <c r="AG347" s="108" t="s">
        <v>1666</v>
      </c>
      <c r="AH347" s="110">
        <v>1.6</v>
      </c>
      <c r="AI347" s="109" t="s">
        <v>991</v>
      </c>
      <c r="AJ347" s="109"/>
      <c r="AK347" s="80">
        <v>51285</v>
      </c>
      <c r="AL347" s="78">
        <v>2040</v>
      </c>
      <c r="AM347" s="78">
        <v>2041</v>
      </c>
      <c r="AN347" s="78">
        <v>2117</v>
      </c>
      <c r="AO347" s="251">
        <f ca="1">IF(J347=0,0,J347*AV347/100/IF(OR($P$7="",ISNUMBER($P$7)=FALSE),1,((1+$P$7/100)^(IF(OR($P$11="",ISNUMBER($P$11)=FALSE),AL347,IF(YEAR(NOW())+$P$11&lt;AL347,YEAR(NOW())+$P$11,AL347))-YEAR(NOW()))))*IF(OR($P$9="",ISNUMBER($P$9)=FALSE),1,((1+$P$9/100)^(IF(OR($P$11="",ISNUMBER($P$11)=FALSE),AL347,IF(YEAR(NOW())+$P$11&lt;AL347,YEAR(NOW())+$P$11,AL347))-YEAR(NOW())))))</f>
        <v>37900</v>
      </c>
      <c r="AP347" s="251">
        <f ca="1">IF(K347=0,0,K347*AV347/100/IF(OR($P$7="",ISNUMBER($P$7)=FALSE),1,((1+$P$7/100)^(IF(OR($P$11="",ISNUMBER($P$11)=FALSE),AM347,IF(YEAR(NOW())+$P$11+1&lt;AM347,YEAR(NOW())+$P$11+1,AM347))-YEAR(NOW()))))*IF(OR($P$9="",ISNUMBER($P$9)=FALSE),1,((1+$P$9/100)^(IF(OR($P$11="",ISNUMBER($P$11)=FALSE),AM347,IF(YEAR(NOW())+$P$11+1&lt;AM347,YEAR(NOW())+$P$11+1,AM347))-YEAR(NOW())))))</f>
        <v>5500</v>
      </c>
      <c r="AQ347" s="251"/>
      <c r="AR347" s="251">
        <f ca="1">IF(M347="$0 (pad)",0,IF(M347=0,0,M347*AV347/100/IF(OR($P$7="",ISNUMBER($P$7)=FALSE),1,((1+$P$7/100)^(IF(OR($P$11="",ISNUMBER($P$11)=FALSE),AN347,IF(YEAR(NOW())+$P$11+10&lt;AN347,YEAR(NOW())+$P$11+10,AN347))-YEAR(NOW()))))*IF(OR($P$9="",ISNUMBER($P$9)=FALSE),1,((1+$P$9/100)^(IF(OR($P$11="",ISNUMBER($P$11)=FALSE),AN347,IF(YEAR(NOW())+$P$11+10&lt;AN347,YEAR(NOW())+$P$11+10,AN347))-YEAR(NOW()))))))</f>
        <v>0</v>
      </c>
      <c r="AS347" s="251">
        <f ca="1">IF(N347="$0 (pad)",0,IF(N347=0,0,N347*AV347/100/IF(OR($P$7="",ISNUMBER($P$7)=FALSE),1,((1+$P$7/100)^(IF(OR($P$11="",ISNUMBER($P$11)=FALSE),AN347,IF(YEAR(NOW())+$P$11+10&lt;AN347,YEAR(NOW())+$P$11+10,AN347))-YEAR(NOW()))))*IF(OR($P$9="",ISNUMBER($P$9)=FALSE),1,((1+$P$9/100)^(IF(OR($P$11="",ISNUMBER($P$11)=FALSE),AN347,IF(YEAR(NOW())+$P$11+10&lt;AN347,YEAR(NOW())+$P$11+10,AN347))-YEAR(NOW()))))))</f>
        <v>0</v>
      </c>
      <c r="AT347" s="251">
        <f ca="1">IF(Q347=0,0,Q347*AV347/100/IF(OR($P$7="",ISNUMBER($P$7)=FALSE),1,((1+$P$7/100)^(IF(OR($P$11="",ISNUMBER($P$11)=FALSE),AL347,IF(YEAR(NOW())+$P$11&lt;AL347,YEAR(NOW())+$P$11,AL347))-YEAR(NOW()))))*IF(OR($P$9="",ISNUMBER($P$9)=FALSE),1,((1+$P$9/100)^(IF(OR($P$11="",ISNUMBER($P$11)=FALSE),AL347,IF(YEAR(NOW())+$P$11&lt;AL347,YEAR(NOW())+$P$11,AL347))-YEAR(NOW())))))</f>
        <v>43314</v>
      </c>
      <c r="AU347" s="251">
        <f ca="1">IF(R347=0,0,R347*AV347/100/IF(OR($P$7="",ISNUMBER($P$7)=FALSE),1,((1+$P$7/100)^(IF(OR($P$11="",ISNUMBER($P$11)=FALSE),IF(AN347="",YEAR(NOW())+5,AN347),IF(YEAR(NOW())+$P$11+10&lt;IF(AN347="",YEAR(NOW())+5,AN347),YEAR(NOW())+$P$11+10,IF(AN347="",YEAR(NOW())+5,AN347)))-YEAR(NOW()))))*IF(OR($P$9="",ISNUMBER($P$9)=FALSE),1,((1+$P$9/100)^(IF(OR($P$11="",ISNUMBER($P$11)=FALSE),IF(AN347="",YEAR(NOW())+5,AN347),IF(YEAR(NOW())+$P$11+10&lt;IF(AN347="",YEAR(NOW())+5,AN347),YEAR(NOW())+$P$11+10,IF(AN347="",YEAR(NOW())+5,AN347)))-YEAR(NOW())))))</f>
        <v>2387.5</v>
      </c>
      <c r="AV347" s="78">
        <v>100</v>
      </c>
    </row>
    <row r="348" spans="1:48" x14ac:dyDescent="0.15">
      <c r="A348" s="112">
        <v>329</v>
      </c>
      <c r="B348" s="112" t="s">
        <v>1660</v>
      </c>
      <c r="C348" s="113" t="s">
        <v>1361</v>
      </c>
      <c r="D348" s="112" t="s">
        <v>487</v>
      </c>
      <c r="E348" s="119">
        <v>444326</v>
      </c>
      <c r="F348" s="112" t="s">
        <v>966</v>
      </c>
      <c r="G348" s="112" t="s">
        <v>1662</v>
      </c>
      <c r="H348" s="112" t="s">
        <v>1662</v>
      </c>
      <c r="I348" s="116">
        <v>1</v>
      </c>
      <c r="J348" s="288">
        <v>37900</v>
      </c>
      <c r="K348" s="288">
        <v>5500</v>
      </c>
      <c r="L348" s="288"/>
      <c r="M348" s="288" t="s">
        <v>989</v>
      </c>
      <c r="N348" s="288" t="s">
        <v>989</v>
      </c>
      <c r="O348" s="288">
        <v>43400</v>
      </c>
      <c r="P348" s="288">
        <f t="shared" ca="1" si="15"/>
        <v>43400</v>
      </c>
      <c r="Q348" s="289">
        <v>43314</v>
      </c>
      <c r="R348" s="289">
        <v>2387.5</v>
      </c>
      <c r="S348" s="289">
        <v>45701.5</v>
      </c>
      <c r="T348" s="290">
        <f t="shared" ca="1" si="16"/>
        <v>45701.5</v>
      </c>
      <c r="U348" s="109"/>
      <c r="V348" s="109" t="s">
        <v>1366</v>
      </c>
      <c r="W348" s="109" t="s">
        <v>1369</v>
      </c>
      <c r="X348" s="108" t="s">
        <v>1367</v>
      </c>
      <c r="Y348" s="108" t="s">
        <v>1135</v>
      </c>
      <c r="Z348" s="287">
        <v>46843</v>
      </c>
      <c r="AA348" s="107">
        <f t="shared" ca="1" si="17"/>
        <v>51226</v>
      </c>
      <c r="AB348" s="108" t="s">
        <v>1670</v>
      </c>
      <c r="AC348" s="108" t="s">
        <v>1669</v>
      </c>
      <c r="AD348" s="108">
        <v>2013</v>
      </c>
      <c r="AE348" s="110">
        <v>1626</v>
      </c>
      <c r="AF348" s="110">
        <v>715.25</v>
      </c>
      <c r="AG348" s="108" t="s">
        <v>1666</v>
      </c>
      <c r="AH348" s="110">
        <v>2.2000000000000002</v>
      </c>
      <c r="AI348" s="109" t="s">
        <v>991</v>
      </c>
      <c r="AJ348" s="109"/>
      <c r="AK348" s="80">
        <v>51226</v>
      </c>
      <c r="AL348" s="78">
        <v>2040</v>
      </c>
      <c r="AM348" s="78">
        <v>2041</v>
      </c>
      <c r="AN348" s="78">
        <v>2117</v>
      </c>
      <c r="AO348" s="251">
        <f ca="1">IF(J348=0,0,J348*AV348/100/IF(OR($P$7="",ISNUMBER($P$7)=FALSE),1,((1+$P$7/100)^(IF(OR($P$11="",ISNUMBER($P$11)=FALSE),AL348,IF(YEAR(NOW())+$P$11&lt;AL348,YEAR(NOW())+$P$11,AL348))-YEAR(NOW()))))*IF(OR($P$9="",ISNUMBER($P$9)=FALSE),1,((1+$P$9/100)^(IF(OR($P$11="",ISNUMBER($P$11)=FALSE),AL348,IF(YEAR(NOW())+$P$11&lt;AL348,YEAR(NOW())+$P$11,AL348))-YEAR(NOW())))))</f>
        <v>37900</v>
      </c>
      <c r="AP348" s="251">
        <f ca="1">IF(K348=0,0,K348*AV348/100/IF(OR($P$7="",ISNUMBER($P$7)=FALSE),1,((1+$P$7/100)^(IF(OR($P$11="",ISNUMBER($P$11)=FALSE),AM348,IF(YEAR(NOW())+$P$11+1&lt;AM348,YEAR(NOW())+$P$11+1,AM348))-YEAR(NOW()))))*IF(OR($P$9="",ISNUMBER($P$9)=FALSE),1,((1+$P$9/100)^(IF(OR($P$11="",ISNUMBER($P$11)=FALSE),AM348,IF(YEAR(NOW())+$P$11+1&lt;AM348,YEAR(NOW())+$P$11+1,AM348))-YEAR(NOW())))))</f>
        <v>5500</v>
      </c>
      <c r="AQ348" s="251"/>
      <c r="AR348" s="251">
        <f ca="1">IF(M348="$0 (pad)",0,IF(M348=0,0,M348*AV348/100/IF(OR($P$7="",ISNUMBER($P$7)=FALSE),1,((1+$P$7/100)^(IF(OR($P$11="",ISNUMBER($P$11)=FALSE),AN348,IF(YEAR(NOW())+$P$11+10&lt;AN348,YEAR(NOW())+$P$11+10,AN348))-YEAR(NOW()))))*IF(OR($P$9="",ISNUMBER($P$9)=FALSE),1,((1+$P$9/100)^(IF(OR($P$11="",ISNUMBER($P$11)=FALSE),AN348,IF(YEAR(NOW())+$P$11+10&lt;AN348,YEAR(NOW())+$P$11+10,AN348))-YEAR(NOW()))))))</f>
        <v>0</v>
      </c>
      <c r="AS348" s="251">
        <f ca="1">IF(N348="$0 (pad)",0,IF(N348=0,0,N348*AV348/100/IF(OR($P$7="",ISNUMBER($P$7)=FALSE),1,((1+$P$7/100)^(IF(OR($P$11="",ISNUMBER($P$11)=FALSE),AN348,IF(YEAR(NOW())+$P$11+10&lt;AN348,YEAR(NOW())+$P$11+10,AN348))-YEAR(NOW()))))*IF(OR($P$9="",ISNUMBER($P$9)=FALSE),1,((1+$P$9/100)^(IF(OR($P$11="",ISNUMBER($P$11)=FALSE),AN348,IF(YEAR(NOW())+$P$11+10&lt;AN348,YEAR(NOW())+$P$11+10,AN348))-YEAR(NOW()))))))</f>
        <v>0</v>
      </c>
      <c r="AT348" s="251">
        <f ca="1">IF(Q348=0,0,Q348*AV348/100/IF(OR($P$7="",ISNUMBER($P$7)=FALSE),1,((1+$P$7/100)^(IF(OR($P$11="",ISNUMBER($P$11)=FALSE),AL348,IF(YEAR(NOW())+$P$11&lt;AL348,YEAR(NOW())+$P$11,AL348))-YEAR(NOW()))))*IF(OR($P$9="",ISNUMBER($P$9)=FALSE),1,((1+$P$9/100)^(IF(OR($P$11="",ISNUMBER($P$11)=FALSE),AL348,IF(YEAR(NOW())+$P$11&lt;AL348,YEAR(NOW())+$P$11,AL348))-YEAR(NOW())))))</f>
        <v>43314</v>
      </c>
      <c r="AU348" s="251">
        <f ca="1">IF(R348=0,0,R348*AV348/100/IF(OR($P$7="",ISNUMBER($P$7)=FALSE),1,((1+$P$7/100)^(IF(OR($P$11="",ISNUMBER($P$11)=FALSE),IF(AN348="",YEAR(NOW())+5,AN348),IF(YEAR(NOW())+$P$11+10&lt;IF(AN348="",YEAR(NOW())+5,AN348),YEAR(NOW())+$P$11+10,IF(AN348="",YEAR(NOW())+5,AN348)))-YEAR(NOW()))))*IF(OR($P$9="",ISNUMBER($P$9)=FALSE),1,((1+$P$9/100)^(IF(OR($P$11="",ISNUMBER($P$11)=FALSE),IF(AN348="",YEAR(NOW())+5,AN348),IF(YEAR(NOW())+$P$11+10&lt;IF(AN348="",YEAR(NOW())+5,AN348),YEAR(NOW())+$P$11+10,IF(AN348="",YEAR(NOW())+5,AN348)))-YEAR(NOW())))))</f>
        <v>2387.5</v>
      </c>
      <c r="AV348" s="78">
        <v>100</v>
      </c>
    </row>
    <row r="349" spans="1:48" x14ac:dyDescent="0.15">
      <c r="A349" s="112">
        <v>330</v>
      </c>
      <c r="B349" s="112" t="s">
        <v>1660</v>
      </c>
      <c r="C349" s="113" t="s">
        <v>1361</v>
      </c>
      <c r="D349" s="112" t="s">
        <v>488</v>
      </c>
      <c r="E349" s="119">
        <v>444358</v>
      </c>
      <c r="F349" s="112" t="s">
        <v>966</v>
      </c>
      <c r="G349" s="112" t="s">
        <v>1662</v>
      </c>
      <c r="H349" s="112" t="s">
        <v>1662</v>
      </c>
      <c r="I349" s="116">
        <v>1</v>
      </c>
      <c r="J349" s="288">
        <v>40900</v>
      </c>
      <c r="K349" s="288">
        <v>5500</v>
      </c>
      <c r="L349" s="288"/>
      <c r="M349" s="288" t="s">
        <v>989</v>
      </c>
      <c r="N349" s="288" t="s">
        <v>989</v>
      </c>
      <c r="O349" s="288">
        <v>46400</v>
      </c>
      <c r="P349" s="288">
        <f t="shared" ca="1" si="15"/>
        <v>46400</v>
      </c>
      <c r="Q349" s="289">
        <v>43314</v>
      </c>
      <c r="R349" s="289">
        <v>2387.5</v>
      </c>
      <c r="S349" s="289">
        <v>45701.5</v>
      </c>
      <c r="T349" s="290">
        <f t="shared" ca="1" si="16"/>
        <v>45701.5</v>
      </c>
      <c r="U349" s="109"/>
      <c r="V349" s="109" t="s">
        <v>1366</v>
      </c>
      <c r="W349" s="109" t="s">
        <v>1369</v>
      </c>
      <c r="X349" s="108" t="s">
        <v>1367</v>
      </c>
      <c r="Y349" s="108" t="s">
        <v>1135</v>
      </c>
      <c r="Z349" s="287">
        <v>46602</v>
      </c>
      <c r="AA349" s="107">
        <f t="shared" ca="1" si="17"/>
        <v>50985</v>
      </c>
      <c r="AB349" s="108" t="s">
        <v>1670</v>
      </c>
      <c r="AC349" s="108" t="s">
        <v>1669</v>
      </c>
      <c r="AD349" s="108">
        <v>2013</v>
      </c>
      <c r="AE349" s="110">
        <v>1710</v>
      </c>
      <c r="AF349" s="110">
        <v>715.76</v>
      </c>
      <c r="AG349" s="108" t="s">
        <v>1666</v>
      </c>
      <c r="AH349" s="110">
        <v>1.3</v>
      </c>
      <c r="AI349" s="109" t="s">
        <v>991</v>
      </c>
      <c r="AJ349" s="109"/>
      <c r="AK349" s="80">
        <v>50985</v>
      </c>
      <c r="AL349" s="78">
        <v>2039</v>
      </c>
      <c r="AM349" s="78">
        <v>2040</v>
      </c>
      <c r="AN349" s="78">
        <v>2117</v>
      </c>
      <c r="AO349" s="251">
        <f ca="1">IF(J349=0,0,J349*AV349/100/IF(OR($P$7="",ISNUMBER($P$7)=FALSE),1,((1+$P$7/100)^(IF(OR($P$11="",ISNUMBER($P$11)=FALSE),AL349,IF(YEAR(NOW())+$P$11&lt;AL349,YEAR(NOW())+$P$11,AL349))-YEAR(NOW()))))*IF(OR($P$9="",ISNUMBER($P$9)=FALSE),1,((1+$P$9/100)^(IF(OR($P$11="",ISNUMBER($P$11)=FALSE),AL349,IF(YEAR(NOW())+$P$11&lt;AL349,YEAR(NOW())+$P$11,AL349))-YEAR(NOW())))))</f>
        <v>40900</v>
      </c>
      <c r="AP349" s="251">
        <f ca="1">IF(K349=0,0,K349*AV349/100/IF(OR($P$7="",ISNUMBER($P$7)=FALSE),1,((1+$P$7/100)^(IF(OR($P$11="",ISNUMBER($P$11)=FALSE),AM349,IF(YEAR(NOW())+$P$11+1&lt;AM349,YEAR(NOW())+$P$11+1,AM349))-YEAR(NOW()))))*IF(OR($P$9="",ISNUMBER($P$9)=FALSE),1,((1+$P$9/100)^(IF(OR($P$11="",ISNUMBER($P$11)=FALSE),AM349,IF(YEAR(NOW())+$P$11+1&lt;AM349,YEAR(NOW())+$P$11+1,AM349))-YEAR(NOW())))))</f>
        <v>5500</v>
      </c>
      <c r="AQ349" s="251"/>
      <c r="AR349" s="251">
        <f ca="1">IF(M349="$0 (pad)",0,IF(M349=0,0,M349*AV349/100/IF(OR($P$7="",ISNUMBER($P$7)=FALSE),1,((1+$P$7/100)^(IF(OR($P$11="",ISNUMBER($P$11)=FALSE),AN349,IF(YEAR(NOW())+$P$11+10&lt;AN349,YEAR(NOW())+$P$11+10,AN349))-YEAR(NOW()))))*IF(OR($P$9="",ISNUMBER($P$9)=FALSE),1,((1+$P$9/100)^(IF(OR($P$11="",ISNUMBER($P$11)=FALSE),AN349,IF(YEAR(NOW())+$P$11+10&lt;AN349,YEAR(NOW())+$P$11+10,AN349))-YEAR(NOW()))))))</f>
        <v>0</v>
      </c>
      <c r="AS349" s="251">
        <f ca="1">IF(N349="$0 (pad)",0,IF(N349=0,0,N349*AV349/100/IF(OR($P$7="",ISNUMBER($P$7)=FALSE),1,((1+$P$7/100)^(IF(OR($P$11="",ISNUMBER($P$11)=FALSE),AN349,IF(YEAR(NOW())+$P$11+10&lt;AN349,YEAR(NOW())+$P$11+10,AN349))-YEAR(NOW()))))*IF(OR($P$9="",ISNUMBER($P$9)=FALSE),1,((1+$P$9/100)^(IF(OR($P$11="",ISNUMBER($P$11)=FALSE),AN349,IF(YEAR(NOW())+$P$11+10&lt;AN349,YEAR(NOW())+$P$11+10,AN349))-YEAR(NOW()))))))</f>
        <v>0</v>
      </c>
      <c r="AT349" s="251">
        <f ca="1">IF(Q349=0,0,Q349*AV349/100/IF(OR($P$7="",ISNUMBER($P$7)=FALSE),1,((1+$P$7/100)^(IF(OR($P$11="",ISNUMBER($P$11)=FALSE),AL349,IF(YEAR(NOW())+$P$11&lt;AL349,YEAR(NOW())+$P$11,AL349))-YEAR(NOW()))))*IF(OR($P$9="",ISNUMBER($P$9)=FALSE),1,((1+$P$9/100)^(IF(OR($P$11="",ISNUMBER($P$11)=FALSE),AL349,IF(YEAR(NOW())+$P$11&lt;AL349,YEAR(NOW())+$P$11,AL349))-YEAR(NOW())))))</f>
        <v>43314</v>
      </c>
      <c r="AU349" s="251">
        <f ca="1">IF(R349=0,0,R349*AV349/100/IF(OR($P$7="",ISNUMBER($P$7)=FALSE),1,((1+$P$7/100)^(IF(OR($P$11="",ISNUMBER($P$11)=FALSE),IF(AN349="",YEAR(NOW())+5,AN349),IF(YEAR(NOW())+$P$11+10&lt;IF(AN349="",YEAR(NOW())+5,AN349),YEAR(NOW())+$P$11+10,IF(AN349="",YEAR(NOW())+5,AN349)))-YEAR(NOW()))))*IF(OR($P$9="",ISNUMBER($P$9)=FALSE),1,((1+$P$9/100)^(IF(OR($P$11="",ISNUMBER($P$11)=FALSE),IF(AN349="",YEAR(NOW())+5,AN349),IF(YEAR(NOW())+$P$11+10&lt;IF(AN349="",YEAR(NOW())+5,AN349),YEAR(NOW())+$P$11+10,IF(AN349="",YEAR(NOW())+5,AN349)))-YEAR(NOW())))))</f>
        <v>2387.5</v>
      </c>
      <c r="AV349" s="78">
        <v>100</v>
      </c>
    </row>
    <row r="350" spans="1:48" x14ac:dyDescent="0.15">
      <c r="A350" s="112">
        <v>331</v>
      </c>
      <c r="B350" s="112" t="s">
        <v>1660</v>
      </c>
      <c r="C350" s="113" t="s">
        <v>1361</v>
      </c>
      <c r="D350" s="112" t="s">
        <v>489</v>
      </c>
      <c r="E350" s="119">
        <v>456999</v>
      </c>
      <c r="F350" s="112" t="s">
        <v>966</v>
      </c>
      <c r="G350" s="112" t="s">
        <v>1661</v>
      </c>
      <c r="H350" s="112" t="s">
        <v>1661</v>
      </c>
      <c r="I350" s="116">
        <v>1</v>
      </c>
      <c r="J350" s="288">
        <v>40900</v>
      </c>
      <c r="K350" s="288">
        <v>5500</v>
      </c>
      <c r="L350" s="288"/>
      <c r="M350" s="288" t="s">
        <v>989</v>
      </c>
      <c r="N350" s="288" t="s">
        <v>989</v>
      </c>
      <c r="O350" s="288">
        <v>46400</v>
      </c>
      <c r="P350" s="288">
        <f t="shared" ca="1" si="15"/>
        <v>46400</v>
      </c>
      <c r="Q350" s="289">
        <v>43314</v>
      </c>
      <c r="R350" s="289">
        <v>23875</v>
      </c>
      <c r="S350" s="289">
        <v>67189</v>
      </c>
      <c r="T350" s="290">
        <f t="shared" ca="1" si="16"/>
        <v>67189</v>
      </c>
      <c r="U350" s="109"/>
      <c r="V350" s="109" t="s">
        <v>1366</v>
      </c>
      <c r="W350" s="109" t="s">
        <v>1369</v>
      </c>
      <c r="X350" s="108" t="s">
        <v>1367</v>
      </c>
      <c r="Y350" s="108" t="s">
        <v>1136</v>
      </c>
      <c r="Z350" s="287">
        <v>45291</v>
      </c>
      <c r="AA350" s="107">
        <f t="shared" ca="1" si="17"/>
        <v>49674</v>
      </c>
      <c r="AB350" s="108" t="s">
        <v>1670</v>
      </c>
      <c r="AC350" s="108" t="s">
        <v>1669</v>
      </c>
      <c r="AD350" s="108">
        <v>2013</v>
      </c>
      <c r="AE350" s="110">
        <v>1723</v>
      </c>
      <c r="AF350" s="110">
        <v>708.49</v>
      </c>
      <c r="AG350" s="108" t="s">
        <v>1666</v>
      </c>
      <c r="AH350" s="110"/>
      <c r="AI350" s="109" t="s">
        <v>991</v>
      </c>
      <c r="AJ350" s="109"/>
      <c r="AK350" s="80">
        <v>49674</v>
      </c>
      <c r="AL350" s="78">
        <v>2035</v>
      </c>
      <c r="AM350" s="78">
        <v>2036</v>
      </c>
      <c r="AN350" s="78">
        <v>2058</v>
      </c>
      <c r="AO350" s="251">
        <f ca="1">IF(J350=0,0,J350*AV350/100/IF(OR($P$7="",ISNUMBER($P$7)=FALSE),1,((1+$P$7/100)^(IF(OR($P$11="",ISNUMBER($P$11)=FALSE),AL350,IF(YEAR(NOW())+$P$11&lt;AL350,YEAR(NOW())+$P$11,AL350))-YEAR(NOW()))))*IF(OR($P$9="",ISNUMBER($P$9)=FALSE),1,((1+$P$9/100)^(IF(OR($P$11="",ISNUMBER($P$11)=FALSE),AL350,IF(YEAR(NOW())+$P$11&lt;AL350,YEAR(NOW())+$P$11,AL350))-YEAR(NOW())))))</f>
        <v>40900</v>
      </c>
      <c r="AP350" s="251">
        <f ca="1">IF(K350=0,0,K350*AV350/100/IF(OR($P$7="",ISNUMBER($P$7)=FALSE),1,((1+$P$7/100)^(IF(OR($P$11="",ISNUMBER($P$11)=FALSE),AM350,IF(YEAR(NOW())+$P$11+1&lt;AM350,YEAR(NOW())+$P$11+1,AM350))-YEAR(NOW()))))*IF(OR($P$9="",ISNUMBER($P$9)=FALSE),1,((1+$P$9/100)^(IF(OR($P$11="",ISNUMBER($P$11)=FALSE),AM350,IF(YEAR(NOW())+$P$11+1&lt;AM350,YEAR(NOW())+$P$11+1,AM350))-YEAR(NOW())))))</f>
        <v>5500</v>
      </c>
      <c r="AQ350" s="251"/>
      <c r="AR350" s="251">
        <f ca="1">IF(M350="$0 (pad)",0,IF(M350=0,0,M350*AV350/100/IF(OR($P$7="",ISNUMBER($P$7)=FALSE),1,((1+$P$7/100)^(IF(OR($P$11="",ISNUMBER($P$11)=FALSE),AN350,IF(YEAR(NOW())+$P$11+10&lt;AN350,YEAR(NOW())+$P$11+10,AN350))-YEAR(NOW()))))*IF(OR($P$9="",ISNUMBER($P$9)=FALSE),1,((1+$P$9/100)^(IF(OR($P$11="",ISNUMBER($P$11)=FALSE),AN350,IF(YEAR(NOW())+$P$11+10&lt;AN350,YEAR(NOW())+$P$11+10,AN350))-YEAR(NOW()))))))</f>
        <v>0</v>
      </c>
      <c r="AS350" s="251">
        <f ca="1">IF(N350="$0 (pad)",0,IF(N350=0,0,N350*AV350/100/IF(OR($P$7="",ISNUMBER($P$7)=FALSE),1,((1+$P$7/100)^(IF(OR($P$11="",ISNUMBER($P$11)=FALSE),AN350,IF(YEAR(NOW())+$P$11+10&lt;AN350,YEAR(NOW())+$P$11+10,AN350))-YEAR(NOW()))))*IF(OR($P$9="",ISNUMBER($P$9)=FALSE),1,((1+$P$9/100)^(IF(OR($P$11="",ISNUMBER($P$11)=FALSE),AN350,IF(YEAR(NOW())+$P$11+10&lt;AN350,YEAR(NOW())+$P$11+10,AN350))-YEAR(NOW()))))))</f>
        <v>0</v>
      </c>
      <c r="AT350" s="251">
        <f ca="1">IF(Q350=0,0,Q350*AV350/100/IF(OR($P$7="",ISNUMBER($P$7)=FALSE),1,((1+$P$7/100)^(IF(OR($P$11="",ISNUMBER($P$11)=FALSE),AL350,IF(YEAR(NOW())+$P$11&lt;AL350,YEAR(NOW())+$P$11,AL350))-YEAR(NOW()))))*IF(OR($P$9="",ISNUMBER($P$9)=FALSE),1,((1+$P$9/100)^(IF(OR($P$11="",ISNUMBER($P$11)=FALSE),AL350,IF(YEAR(NOW())+$P$11&lt;AL350,YEAR(NOW())+$P$11,AL350))-YEAR(NOW())))))</f>
        <v>43314</v>
      </c>
      <c r="AU350" s="251">
        <f ca="1">IF(R350=0,0,R350*AV350/100/IF(OR($P$7="",ISNUMBER($P$7)=FALSE),1,((1+$P$7/100)^(IF(OR($P$11="",ISNUMBER($P$11)=FALSE),IF(AN350="",YEAR(NOW())+5,AN350),IF(YEAR(NOW())+$P$11+10&lt;IF(AN350="",YEAR(NOW())+5,AN350),YEAR(NOW())+$P$11+10,IF(AN350="",YEAR(NOW())+5,AN350)))-YEAR(NOW()))))*IF(OR($P$9="",ISNUMBER($P$9)=FALSE),1,((1+$P$9/100)^(IF(OR($P$11="",ISNUMBER($P$11)=FALSE),IF(AN350="",YEAR(NOW())+5,AN350),IF(YEAR(NOW())+$P$11+10&lt;IF(AN350="",YEAR(NOW())+5,AN350),YEAR(NOW())+$P$11+10,IF(AN350="",YEAR(NOW())+5,AN350)))-YEAR(NOW())))))</f>
        <v>23875</v>
      </c>
      <c r="AV350" s="78">
        <v>100</v>
      </c>
    </row>
    <row r="351" spans="1:48" x14ac:dyDescent="0.15">
      <c r="A351" s="112">
        <v>332</v>
      </c>
      <c r="B351" s="112" t="s">
        <v>1660</v>
      </c>
      <c r="C351" s="113" t="s">
        <v>1361</v>
      </c>
      <c r="D351" s="112" t="s">
        <v>490</v>
      </c>
      <c r="E351" s="119">
        <v>457000</v>
      </c>
      <c r="F351" s="112" t="s">
        <v>966</v>
      </c>
      <c r="G351" s="112" t="s">
        <v>1661</v>
      </c>
      <c r="H351" s="112" t="s">
        <v>1661</v>
      </c>
      <c r="I351" s="116">
        <v>1</v>
      </c>
      <c r="J351" s="288">
        <v>39300</v>
      </c>
      <c r="K351" s="288">
        <v>5500</v>
      </c>
      <c r="L351" s="288"/>
      <c r="M351" s="288" t="s">
        <v>989</v>
      </c>
      <c r="N351" s="288" t="s">
        <v>989</v>
      </c>
      <c r="O351" s="288">
        <v>44800</v>
      </c>
      <c r="P351" s="288">
        <f t="shared" ca="1" si="15"/>
        <v>44800</v>
      </c>
      <c r="Q351" s="289">
        <v>43314</v>
      </c>
      <c r="R351" s="289">
        <v>2387.5</v>
      </c>
      <c r="S351" s="289">
        <v>45701.5</v>
      </c>
      <c r="T351" s="290">
        <f t="shared" ca="1" si="16"/>
        <v>45701.5</v>
      </c>
      <c r="U351" s="109"/>
      <c r="V351" s="109" t="s">
        <v>1366</v>
      </c>
      <c r="W351" s="109" t="s">
        <v>1369</v>
      </c>
      <c r="X351" s="108" t="s">
        <v>1367</v>
      </c>
      <c r="Y351" s="108" t="s">
        <v>1136</v>
      </c>
      <c r="Z351" s="287">
        <v>45230</v>
      </c>
      <c r="AA351" s="107">
        <f t="shared" ca="1" si="17"/>
        <v>49613</v>
      </c>
      <c r="AB351" s="108" t="s">
        <v>1670</v>
      </c>
      <c r="AC351" s="108" t="s">
        <v>1669</v>
      </c>
      <c r="AD351" s="108">
        <v>2013</v>
      </c>
      <c r="AE351" s="110">
        <v>1704</v>
      </c>
      <c r="AF351" s="110">
        <v>706.7</v>
      </c>
      <c r="AG351" s="108" t="s">
        <v>1666</v>
      </c>
      <c r="AH351" s="110"/>
      <c r="AI351" s="109" t="s">
        <v>991</v>
      </c>
      <c r="AJ351" s="109"/>
      <c r="AK351" s="80">
        <v>49613</v>
      </c>
      <c r="AL351" s="78">
        <v>2035</v>
      </c>
      <c r="AM351" s="78">
        <v>2036</v>
      </c>
      <c r="AN351" s="78">
        <v>2058</v>
      </c>
      <c r="AO351" s="251">
        <f ca="1">IF(J351=0,0,J351*AV351/100/IF(OR($P$7="",ISNUMBER($P$7)=FALSE),1,((1+$P$7/100)^(IF(OR($P$11="",ISNUMBER($P$11)=FALSE),AL351,IF(YEAR(NOW())+$P$11&lt;AL351,YEAR(NOW())+$P$11,AL351))-YEAR(NOW()))))*IF(OR($P$9="",ISNUMBER($P$9)=FALSE),1,((1+$P$9/100)^(IF(OR($P$11="",ISNUMBER($P$11)=FALSE),AL351,IF(YEAR(NOW())+$P$11&lt;AL351,YEAR(NOW())+$P$11,AL351))-YEAR(NOW())))))</f>
        <v>39300</v>
      </c>
      <c r="AP351" s="251">
        <f ca="1">IF(K351=0,0,K351*AV351/100/IF(OR($P$7="",ISNUMBER($P$7)=FALSE),1,((1+$P$7/100)^(IF(OR($P$11="",ISNUMBER($P$11)=FALSE),AM351,IF(YEAR(NOW())+$P$11+1&lt;AM351,YEAR(NOW())+$P$11+1,AM351))-YEAR(NOW()))))*IF(OR($P$9="",ISNUMBER($P$9)=FALSE),1,((1+$P$9/100)^(IF(OR($P$11="",ISNUMBER($P$11)=FALSE),AM351,IF(YEAR(NOW())+$P$11+1&lt;AM351,YEAR(NOW())+$P$11+1,AM351))-YEAR(NOW())))))</f>
        <v>5500</v>
      </c>
      <c r="AQ351" s="251"/>
      <c r="AR351" s="251">
        <f ca="1">IF(M351="$0 (pad)",0,IF(M351=0,0,M351*AV351/100/IF(OR($P$7="",ISNUMBER($P$7)=FALSE),1,((1+$P$7/100)^(IF(OR($P$11="",ISNUMBER($P$11)=FALSE),AN351,IF(YEAR(NOW())+$P$11+10&lt;AN351,YEAR(NOW())+$P$11+10,AN351))-YEAR(NOW()))))*IF(OR($P$9="",ISNUMBER($P$9)=FALSE),1,((1+$P$9/100)^(IF(OR($P$11="",ISNUMBER($P$11)=FALSE),AN351,IF(YEAR(NOW())+$P$11+10&lt;AN351,YEAR(NOW())+$P$11+10,AN351))-YEAR(NOW()))))))</f>
        <v>0</v>
      </c>
      <c r="AS351" s="251">
        <f ca="1">IF(N351="$0 (pad)",0,IF(N351=0,0,N351*AV351/100/IF(OR($P$7="",ISNUMBER($P$7)=FALSE),1,((1+$P$7/100)^(IF(OR($P$11="",ISNUMBER($P$11)=FALSE),AN351,IF(YEAR(NOW())+$P$11+10&lt;AN351,YEAR(NOW())+$P$11+10,AN351))-YEAR(NOW()))))*IF(OR($P$9="",ISNUMBER($P$9)=FALSE),1,((1+$P$9/100)^(IF(OR($P$11="",ISNUMBER($P$11)=FALSE),AN351,IF(YEAR(NOW())+$P$11+10&lt;AN351,YEAR(NOW())+$P$11+10,AN351))-YEAR(NOW()))))))</f>
        <v>0</v>
      </c>
      <c r="AT351" s="251">
        <f ca="1">IF(Q351=0,0,Q351*AV351/100/IF(OR($P$7="",ISNUMBER($P$7)=FALSE),1,((1+$P$7/100)^(IF(OR($P$11="",ISNUMBER($P$11)=FALSE),AL351,IF(YEAR(NOW())+$P$11&lt;AL351,YEAR(NOW())+$P$11,AL351))-YEAR(NOW()))))*IF(OR($P$9="",ISNUMBER($P$9)=FALSE),1,((1+$P$9/100)^(IF(OR($P$11="",ISNUMBER($P$11)=FALSE),AL351,IF(YEAR(NOW())+$P$11&lt;AL351,YEAR(NOW())+$P$11,AL351))-YEAR(NOW())))))</f>
        <v>43314</v>
      </c>
      <c r="AU351" s="251">
        <f ca="1">IF(R351=0,0,R351*AV351/100/IF(OR($P$7="",ISNUMBER($P$7)=FALSE),1,((1+$P$7/100)^(IF(OR($P$11="",ISNUMBER($P$11)=FALSE),IF(AN351="",YEAR(NOW())+5,AN351),IF(YEAR(NOW())+$P$11+10&lt;IF(AN351="",YEAR(NOW())+5,AN351),YEAR(NOW())+$P$11+10,IF(AN351="",YEAR(NOW())+5,AN351)))-YEAR(NOW()))))*IF(OR($P$9="",ISNUMBER($P$9)=FALSE),1,((1+$P$9/100)^(IF(OR($P$11="",ISNUMBER($P$11)=FALSE),IF(AN351="",YEAR(NOW())+5,AN351),IF(YEAR(NOW())+$P$11+10&lt;IF(AN351="",YEAR(NOW())+5,AN351),YEAR(NOW())+$P$11+10,IF(AN351="",YEAR(NOW())+5,AN351)))-YEAR(NOW())))))</f>
        <v>2387.5</v>
      </c>
      <c r="AV351" s="78">
        <v>100</v>
      </c>
    </row>
    <row r="352" spans="1:48" x14ac:dyDescent="0.15">
      <c r="A352" s="112">
        <v>333</v>
      </c>
      <c r="B352" s="112" t="s">
        <v>1660</v>
      </c>
      <c r="C352" s="113" t="s">
        <v>1361</v>
      </c>
      <c r="D352" s="112" t="s">
        <v>491</v>
      </c>
      <c r="E352" s="119">
        <v>457001</v>
      </c>
      <c r="F352" s="112" t="s">
        <v>966</v>
      </c>
      <c r="G352" s="112" t="s">
        <v>1661</v>
      </c>
      <c r="H352" s="112" t="s">
        <v>1661</v>
      </c>
      <c r="I352" s="116">
        <v>1</v>
      </c>
      <c r="J352" s="288">
        <v>42200</v>
      </c>
      <c r="K352" s="288">
        <v>5500</v>
      </c>
      <c r="L352" s="288"/>
      <c r="M352" s="288" t="s">
        <v>989</v>
      </c>
      <c r="N352" s="288" t="s">
        <v>989</v>
      </c>
      <c r="O352" s="288">
        <v>47700</v>
      </c>
      <c r="P352" s="288">
        <f t="shared" ca="1" si="15"/>
        <v>47700</v>
      </c>
      <c r="Q352" s="289">
        <v>43314</v>
      </c>
      <c r="R352" s="289">
        <v>2387.5</v>
      </c>
      <c r="S352" s="289">
        <v>45701.5</v>
      </c>
      <c r="T352" s="290">
        <f t="shared" ca="1" si="16"/>
        <v>45701.5</v>
      </c>
      <c r="U352" s="109"/>
      <c r="V352" s="109" t="s">
        <v>1366</v>
      </c>
      <c r="W352" s="109" t="s">
        <v>1369</v>
      </c>
      <c r="X352" s="108" t="s">
        <v>1367</v>
      </c>
      <c r="Y352" s="108" t="s">
        <v>1136</v>
      </c>
      <c r="Z352" s="287">
        <v>45260</v>
      </c>
      <c r="AA352" s="107">
        <f t="shared" ca="1" si="17"/>
        <v>49643</v>
      </c>
      <c r="AB352" s="108" t="s">
        <v>1670</v>
      </c>
      <c r="AC352" s="108" t="s">
        <v>1669</v>
      </c>
      <c r="AD352" s="108">
        <v>2013</v>
      </c>
      <c r="AE352" s="110">
        <v>1705</v>
      </c>
      <c r="AF352" s="110">
        <v>707.95</v>
      </c>
      <c r="AG352" s="108" t="s">
        <v>1666</v>
      </c>
      <c r="AH352" s="110"/>
      <c r="AI352" s="109" t="s">
        <v>991</v>
      </c>
      <c r="AJ352" s="109"/>
      <c r="AK352" s="80">
        <v>49643</v>
      </c>
      <c r="AL352" s="78">
        <v>2035</v>
      </c>
      <c r="AM352" s="78">
        <v>2036</v>
      </c>
      <c r="AN352" s="78">
        <v>2058</v>
      </c>
      <c r="AO352" s="251">
        <f ca="1">IF(J352=0,0,J352*AV352/100/IF(OR($P$7="",ISNUMBER($P$7)=FALSE),1,((1+$P$7/100)^(IF(OR($P$11="",ISNUMBER($P$11)=FALSE),AL352,IF(YEAR(NOW())+$P$11&lt;AL352,YEAR(NOW())+$P$11,AL352))-YEAR(NOW()))))*IF(OR($P$9="",ISNUMBER($P$9)=FALSE),1,((1+$P$9/100)^(IF(OR($P$11="",ISNUMBER($P$11)=FALSE),AL352,IF(YEAR(NOW())+$P$11&lt;AL352,YEAR(NOW())+$P$11,AL352))-YEAR(NOW())))))</f>
        <v>42200</v>
      </c>
      <c r="AP352" s="251">
        <f ca="1">IF(K352=0,0,K352*AV352/100/IF(OR($P$7="",ISNUMBER($P$7)=FALSE),1,((1+$P$7/100)^(IF(OR($P$11="",ISNUMBER($P$11)=FALSE),AM352,IF(YEAR(NOW())+$P$11+1&lt;AM352,YEAR(NOW())+$P$11+1,AM352))-YEAR(NOW()))))*IF(OR($P$9="",ISNUMBER($P$9)=FALSE),1,((1+$P$9/100)^(IF(OR($P$11="",ISNUMBER($P$11)=FALSE),AM352,IF(YEAR(NOW())+$P$11+1&lt;AM352,YEAR(NOW())+$P$11+1,AM352))-YEAR(NOW())))))</f>
        <v>5500</v>
      </c>
      <c r="AQ352" s="251"/>
      <c r="AR352" s="251">
        <f ca="1">IF(M352="$0 (pad)",0,IF(M352=0,0,M352*AV352/100/IF(OR($P$7="",ISNUMBER($P$7)=FALSE),1,((1+$P$7/100)^(IF(OR($P$11="",ISNUMBER($P$11)=FALSE),AN352,IF(YEAR(NOW())+$P$11+10&lt;AN352,YEAR(NOW())+$P$11+10,AN352))-YEAR(NOW()))))*IF(OR($P$9="",ISNUMBER($P$9)=FALSE),1,((1+$P$9/100)^(IF(OR($P$11="",ISNUMBER($P$11)=FALSE),AN352,IF(YEAR(NOW())+$P$11+10&lt;AN352,YEAR(NOW())+$P$11+10,AN352))-YEAR(NOW()))))))</f>
        <v>0</v>
      </c>
      <c r="AS352" s="251">
        <f ca="1">IF(N352="$0 (pad)",0,IF(N352=0,0,N352*AV352/100/IF(OR($P$7="",ISNUMBER($P$7)=FALSE),1,((1+$P$7/100)^(IF(OR($P$11="",ISNUMBER($P$11)=FALSE),AN352,IF(YEAR(NOW())+$P$11+10&lt;AN352,YEAR(NOW())+$P$11+10,AN352))-YEAR(NOW()))))*IF(OR($P$9="",ISNUMBER($P$9)=FALSE),1,((1+$P$9/100)^(IF(OR($P$11="",ISNUMBER($P$11)=FALSE),AN352,IF(YEAR(NOW())+$P$11+10&lt;AN352,YEAR(NOW())+$P$11+10,AN352))-YEAR(NOW()))))))</f>
        <v>0</v>
      </c>
      <c r="AT352" s="251">
        <f ca="1">IF(Q352=0,0,Q352*AV352/100/IF(OR($P$7="",ISNUMBER($P$7)=FALSE),1,((1+$P$7/100)^(IF(OR($P$11="",ISNUMBER($P$11)=FALSE),AL352,IF(YEAR(NOW())+$P$11&lt;AL352,YEAR(NOW())+$P$11,AL352))-YEAR(NOW()))))*IF(OR($P$9="",ISNUMBER($P$9)=FALSE),1,((1+$P$9/100)^(IF(OR($P$11="",ISNUMBER($P$11)=FALSE),AL352,IF(YEAR(NOW())+$P$11&lt;AL352,YEAR(NOW())+$P$11,AL352))-YEAR(NOW())))))</f>
        <v>43314</v>
      </c>
      <c r="AU352" s="251">
        <f ca="1">IF(R352=0,0,R352*AV352/100/IF(OR($P$7="",ISNUMBER($P$7)=FALSE),1,((1+$P$7/100)^(IF(OR($P$11="",ISNUMBER($P$11)=FALSE),IF(AN352="",YEAR(NOW())+5,AN352),IF(YEAR(NOW())+$P$11+10&lt;IF(AN352="",YEAR(NOW())+5,AN352),YEAR(NOW())+$P$11+10,IF(AN352="",YEAR(NOW())+5,AN352)))-YEAR(NOW()))))*IF(OR($P$9="",ISNUMBER($P$9)=FALSE),1,((1+$P$9/100)^(IF(OR($P$11="",ISNUMBER($P$11)=FALSE),IF(AN352="",YEAR(NOW())+5,AN352),IF(YEAR(NOW())+$P$11+10&lt;IF(AN352="",YEAR(NOW())+5,AN352),YEAR(NOW())+$P$11+10,IF(AN352="",YEAR(NOW())+5,AN352)))-YEAR(NOW())))))</f>
        <v>2387.5</v>
      </c>
      <c r="AV352" s="78">
        <v>100</v>
      </c>
    </row>
    <row r="353" spans="1:48" x14ac:dyDescent="0.15">
      <c r="A353" s="112">
        <v>334</v>
      </c>
      <c r="B353" s="112" t="s">
        <v>1660</v>
      </c>
      <c r="C353" s="113" t="s">
        <v>1361</v>
      </c>
      <c r="D353" s="112" t="s">
        <v>492</v>
      </c>
      <c r="E353" s="119">
        <v>457002</v>
      </c>
      <c r="F353" s="112" t="s">
        <v>966</v>
      </c>
      <c r="G353" s="112" t="s">
        <v>1662</v>
      </c>
      <c r="H353" s="112" t="s">
        <v>1662</v>
      </c>
      <c r="I353" s="116">
        <v>1</v>
      </c>
      <c r="J353" s="288">
        <v>40900</v>
      </c>
      <c r="K353" s="288">
        <v>5500</v>
      </c>
      <c r="L353" s="288"/>
      <c r="M353" s="288" t="s">
        <v>989</v>
      </c>
      <c r="N353" s="288" t="s">
        <v>989</v>
      </c>
      <c r="O353" s="288">
        <v>46400</v>
      </c>
      <c r="P353" s="288">
        <f t="shared" ca="1" si="15"/>
        <v>46400</v>
      </c>
      <c r="Q353" s="289">
        <v>43314</v>
      </c>
      <c r="R353" s="289">
        <v>2387.5</v>
      </c>
      <c r="S353" s="289">
        <v>45701.5</v>
      </c>
      <c r="T353" s="290">
        <f t="shared" ca="1" si="16"/>
        <v>45701.5</v>
      </c>
      <c r="U353" s="109"/>
      <c r="V353" s="109" t="s">
        <v>1366</v>
      </c>
      <c r="W353" s="109" t="s">
        <v>1369</v>
      </c>
      <c r="X353" s="108" t="s">
        <v>1367</v>
      </c>
      <c r="Y353" s="108" t="s">
        <v>1136</v>
      </c>
      <c r="Z353" s="287">
        <v>46527</v>
      </c>
      <c r="AA353" s="107">
        <f t="shared" ca="1" si="17"/>
        <v>50910</v>
      </c>
      <c r="AB353" s="108" t="s">
        <v>1670</v>
      </c>
      <c r="AC353" s="108" t="s">
        <v>1669</v>
      </c>
      <c r="AD353" s="108">
        <v>2013</v>
      </c>
      <c r="AE353" s="110">
        <v>1717</v>
      </c>
      <c r="AF353" s="110">
        <v>706.34</v>
      </c>
      <c r="AG353" s="108" t="s">
        <v>1666</v>
      </c>
      <c r="AH353" s="110">
        <v>1</v>
      </c>
      <c r="AI353" s="109" t="s">
        <v>991</v>
      </c>
      <c r="AJ353" s="109"/>
      <c r="AK353" s="80">
        <v>50910</v>
      </c>
      <c r="AL353" s="78">
        <v>2039</v>
      </c>
      <c r="AM353" s="78">
        <v>2040</v>
      </c>
      <c r="AN353" s="78">
        <v>2058</v>
      </c>
      <c r="AO353" s="251">
        <f ca="1">IF(J353=0,0,J353*AV353/100/IF(OR($P$7="",ISNUMBER($P$7)=FALSE),1,((1+$P$7/100)^(IF(OR($P$11="",ISNUMBER($P$11)=FALSE),AL353,IF(YEAR(NOW())+$P$11&lt;AL353,YEAR(NOW())+$P$11,AL353))-YEAR(NOW()))))*IF(OR($P$9="",ISNUMBER($P$9)=FALSE),1,((1+$P$9/100)^(IF(OR($P$11="",ISNUMBER($P$11)=FALSE),AL353,IF(YEAR(NOW())+$P$11&lt;AL353,YEAR(NOW())+$P$11,AL353))-YEAR(NOW())))))</f>
        <v>40900</v>
      </c>
      <c r="AP353" s="251">
        <f ca="1">IF(K353=0,0,K353*AV353/100/IF(OR($P$7="",ISNUMBER($P$7)=FALSE),1,((1+$P$7/100)^(IF(OR($P$11="",ISNUMBER($P$11)=FALSE),AM353,IF(YEAR(NOW())+$P$11+1&lt;AM353,YEAR(NOW())+$P$11+1,AM353))-YEAR(NOW()))))*IF(OR($P$9="",ISNUMBER($P$9)=FALSE),1,((1+$P$9/100)^(IF(OR($P$11="",ISNUMBER($P$11)=FALSE),AM353,IF(YEAR(NOW())+$P$11+1&lt;AM353,YEAR(NOW())+$P$11+1,AM353))-YEAR(NOW())))))</f>
        <v>5500</v>
      </c>
      <c r="AQ353" s="251"/>
      <c r="AR353" s="251">
        <f ca="1">IF(M353="$0 (pad)",0,IF(M353=0,0,M353*AV353/100/IF(OR($P$7="",ISNUMBER($P$7)=FALSE),1,((1+$P$7/100)^(IF(OR($P$11="",ISNUMBER($P$11)=FALSE),AN353,IF(YEAR(NOW())+$P$11+10&lt;AN353,YEAR(NOW())+$P$11+10,AN353))-YEAR(NOW()))))*IF(OR($P$9="",ISNUMBER($P$9)=FALSE),1,((1+$P$9/100)^(IF(OR($P$11="",ISNUMBER($P$11)=FALSE),AN353,IF(YEAR(NOW())+$P$11+10&lt;AN353,YEAR(NOW())+$P$11+10,AN353))-YEAR(NOW()))))))</f>
        <v>0</v>
      </c>
      <c r="AS353" s="251">
        <f ca="1">IF(N353="$0 (pad)",0,IF(N353=0,0,N353*AV353/100/IF(OR($P$7="",ISNUMBER($P$7)=FALSE),1,((1+$P$7/100)^(IF(OR($P$11="",ISNUMBER($P$11)=FALSE),AN353,IF(YEAR(NOW())+$P$11+10&lt;AN353,YEAR(NOW())+$P$11+10,AN353))-YEAR(NOW()))))*IF(OR($P$9="",ISNUMBER($P$9)=FALSE),1,((1+$P$9/100)^(IF(OR($P$11="",ISNUMBER($P$11)=FALSE),AN353,IF(YEAR(NOW())+$P$11+10&lt;AN353,YEAR(NOW())+$P$11+10,AN353))-YEAR(NOW()))))))</f>
        <v>0</v>
      </c>
      <c r="AT353" s="251">
        <f ca="1">IF(Q353=0,0,Q353*AV353/100/IF(OR($P$7="",ISNUMBER($P$7)=FALSE),1,((1+$P$7/100)^(IF(OR($P$11="",ISNUMBER($P$11)=FALSE),AL353,IF(YEAR(NOW())+$P$11&lt;AL353,YEAR(NOW())+$P$11,AL353))-YEAR(NOW()))))*IF(OR($P$9="",ISNUMBER($P$9)=FALSE),1,((1+$P$9/100)^(IF(OR($P$11="",ISNUMBER($P$11)=FALSE),AL353,IF(YEAR(NOW())+$P$11&lt;AL353,YEAR(NOW())+$P$11,AL353))-YEAR(NOW())))))</f>
        <v>43314</v>
      </c>
      <c r="AU353" s="251">
        <f ca="1">IF(R353=0,0,R353*AV353/100/IF(OR($P$7="",ISNUMBER($P$7)=FALSE),1,((1+$P$7/100)^(IF(OR($P$11="",ISNUMBER($P$11)=FALSE),IF(AN353="",YEAR(NOW())+5,AN353),IF(YEAR(NOW())+$P$11+10&lt;IF(AN353="",YEAR(NOW())+5,AN353),YEAR(NOW())+$P$11+10,IF(AN353="",YEAR(NOW())+5,AN353)))-YEAR(NOW()))))*IF(OR($P$9="",ISNUMBER($P$9)=FALSE),1,((1+$P$9/100)^(IF(OR($P$11="",ISNUMBER($P$11)=FALSE),IF(AN353="",YEAR(NOW())+5,AN353),IF(YEAR(NOW())+$P$11+10&lt;IF(AN353="",YEAR(NOW())+5,AN353),YEAR(NOW())+$P$11+10,IF(AN353="",YEAR(NOW())+5,AN353)))-YEAR(NOW())))))</f>
        <v>2387.5</v>
      </c>
      <c r="AV353" s="78">
        <v>100</v>
      </c>
    </row>
    <row r="354" spans="1:48" x14ac:dyDescent="0.15">
      <c r="A354" s="112">
        <v>335</v>
      </c>
      <c r="B354" s="112" t="s">
        <v>1660</v>
      </c>
      <c r="C354" s="113" t="s">
        <v>1361</v>
      </c>
      <c r="D354" s="112" t="s">
        <v>493</v>
      </c>
      <c r="E354" s="119">
        <v>399248</v>
      </c>
      <c r="F354" s="112" t="s">
        <v>966</v>
      </c>
      <c r="G354" s="112" t="s">
        <v>1661</v>
      </c>
      <c r="H354" s="112" t="s">
        <v>1661</v>
      </c>
      <c r="I354" s="116">
        <v>1</v>
      </c>
      <c r="J354" s="288">
        <v>30500</v>
      </c>
      <c r="K354" s="288">
        <v>2500</v>
      </c>
      <c r="L354" s="288"/>
      <c r="M354" s="288">
        <v>0</v>
      </c>
      <c r="N354" s="288">
        <v>30800</v>
      </c>
      <c r="O354" s="288">
        <v>63800</v>
      </c>
      <c r="P354" s="288">
        <f t="shared" ca="1" si="15"/>
        <v>63800</v>
      </c>
      <c r="Q354" s="289">
        <v>13300</v>
      </c>
      <c r="R354" s="289">
        <v>23875</v>
      </c>
      <c r="S354" s="289">
        <v>37175</v>
      </c>
      <c r="T354" s="290">
        <f t="shared" ca="1" si="16"/>
        <v>37175</v>
      </c>
      <c r="U354" s="109"/>
      <c r="V354" s="109" t="s">
        <v>1366</v>
      </c>
      <c r="W354" s="109" t="s">
        <v>1369</v>
      </c>
      <c r="X354" s="108" t="s">
        <v>1367</v>
      </c>
      <c r="Y354" s="108" t="s">
        <v>1137</v>
      </c>
      <c r="Z354" s="287">
        <v>39691</v>
      </c>
      <c r="AA354" s="107">
        <f t="shared" ca="1" si="17"/>
        <v>45838</v>
      </c>
      <c r="AB354" s="108" t="s">
        <v>1670</v>
      </c>
      <c r="AC354" s="108" t="s">
        <v>1669</v>
      </c>
      <c r="AD354" s="108">
        <v>2008</v>
      </c>
      <c r="AE354" s="110">
        <v>1004.6</v>
      </c>
      <c r="AF354" s="110">
        <v>1004.6</v>
      </c>
      <c r="AG354" s="108" t="s">
        <v>1664</v>
      </c>
      <c r="AH354" s="110"/>
      <c r="AI354" s="109" t="s">
        <v>991</v>
      </c>
      <c r="AJ354" s="109"/>
      <c r="AK354" s="80">
        <v>45838</v>
      </c>
      <c r="AL354" s="78">
        <v>2025</v>
      </c>
      <c r="AM354" s="78">
        <v>2026</v>
      </c>
      <c r="AN354" s="78">
        <v>2035</v>
      </c>
      <c r="AO354" s="251">
        <f ca="1">IF(J354=0,0,J354*AV354/100/IF(OR($P$7="",ISNUMBER($P$7)=FALSE),1,((1+$P$7/100)^(IF(OR($P$11="",ISNUMBER($P$11)=FALSE),AL354,IF(YEAR(NOW())+$P$11&lt;AL354,YEAR(NOW())+$P$11,AL354))-YEAR(NOW()))))*IF(OR($P$9="",ISNUMBER($P$9)=FALSE),1,((1+$P$9/100)^(IF(OR($P$11="",ISNUMBER($P$11)=FALSE),AL354,IF(YEAR(NOW())+$P$11&lt;AL354,YEAR(NOW())+$P$11,AL354))-YEAR(NOW())))))</f>
        <v>30500</v>
      </c>
      <c r="AP354" s="251">
        <f ca="1">IF(K354=0,0,K354*AV354/100/IF(OR($P$7="",ISNUMBER($P$7)=FALSE),1,((1+$P$7/100)^(IF(OR($P$11="",ISNUMBER($P$11)=FALSE),AM354,IF(YEAR(NOW())+$P$11+1&lt;AM354,YEAR(NOW())+$P$11+1,AM354))-YEAR(NOW()))))*IF(OR($P$9="",ISNUMBER($P$9)=FALSE),1,((1+$P$9/100)^(IF(OR($P$11="",ISNUMBER($P$11)=FALSE),AM354,IF(YEAR(NOW())+$P$11+1&lt;AM354,YEAR(NOW())+$P$11+1,AM354))-YEAR(NOW())))))</f>
        <v>2500</v>
      </c>
      <c r="AQ354" s="251"/>
      <c r="AR354" s="251">
        <f ca="1">IF(M354="$0 (pad)",0,IF(M354=0,0,M354*AV354/100/IF(OR($P$7="",ISNUMBER($P$7)=FALSE),1,((1+$P$7/100)^(IF(OR($P$11="",ISNUMBER($P$11)=FALSE),AN354,IF(YEAR(NOW())+$P$11+10&lt;AN354,YEAR(NOW())+$P$11+10,AN354))-YEAR(NOW()))))*IF(OR($P$9="",ISNUMBER($P$9)=FALSE),1,((1+$P$9/100)^(IF(OR($P$11="",ISNUMBER($P$11)=FALSE),AN354,IF(YEAR(NOW())+$P$11+10&lt;AN354,YEAR(NOW())+$P$11+10,AN354))-YEAR(NOW()))))))</f>
        <v>0</v>
      </c>
      <c r="AS354" s="251">
        <f ca="1">IF(N354="$0 (pad)",0,IF(N354=0,0,N354*AV354/100/IF(OR($P$7="",ISNUMBER($P$7)=FALSE),1,((1+$P$7/100)^(IF(OR($P$11="",ISNUMBER($P$11)=FALSE),AN354,IF(YEAR(NOW())+$P$11+10&lt;AN354,YEAR(NOW())+$P$11+10,AN354))-YEAR(NOW()))))*IF(OR($P$9="",ISNUMBER($P$9)=FALSE),1,((1+$P$9/100)^(IF(OR($P$11="",ISNUMBER($P$11)=FALSE),AN354,IF(YEAR(NOW())+$P$11+10&lt;AN354,YEAR(NOW())+$P$11+10,AN354))-YEAR(NOW()))))))</f>
        <v>30800</v>
      </c>
      <c r="AT354" s="251">
        <f ca="1">IF(Q354=0,0,Q354*AV354/100/IF(OR($P$7="",ISNUMBER($P$7)=FALSE),1,((1+$P$7/100)^(IF(OR($P$11="",ISNUMBER($P$11)=FALSE),AL354,IF(YEAR(NOW())+$P$11&lt;AL354,YEAR(NOW())+$P$11,AL354))-YEAR(NOW()))))*IF(OR($P$9="",ISNUMBER($P$9)=FALSE),1,((1+$P$9/100)^(IF(OR($P$11="",ISNUMBER($P$11)=FALSE),AL354,IF(YEAR(NOW())+$P$11&lt;AL354,YEAR(NOW())+$P$11,AL354))-YEAR(NOW())))))</f>
        <v>13300</v>
      </c>
      <c r="AU354" s="251">
        <f ca="1">IF(R354=0,0,R354*AV354/100/IF(OR($P$7="",ISNUMBER($P$7)=FALSE),1,((1+$P$7/100)^(IF(OR($P$11="",ISNUMBER($P$11)=FALSE),IF(AN354="",YEAR(NOW())+5,AN354),IF(YEAR(NOW())+$P$11+10&lt;IF(AN354="",YEAR(NOW())+5,AN354),YEAR(NOW())+$P$11+10,IF(AN354="",YEAR(NOW())+5,AN354)))-YEAR(NOW()))))*IF(OR($P$9="",ISNUMBER($P$9)=FALSE),1,((1+$P$9/100)^(IF(OR($P$11="",ISNUMBER($P$11)=FALSE),IF(AN354="",YEAR(NOW())+5,AN354),IF(YEAR(NOW())+$P$11+10&lt;IF(AN354="",YEAR(NOW())+5,AN354),YEAR(NOW())+$P$11+10,IF(AN354="",YEAR(NOW())+5,AN354)))-YEAR(NOW())))))</f>
        <v>23875</v>
      </c>
      <c r="AV354" s="78">
        <v>100</v>
      </c>
    </row>
    <row r="355" spans="1:48" x14ac:dyDescent="0.15">
      <c r="A355" s="112">
        <v>336</v>
      </c>
      <c r="B355" s="112" t="s">
        <v>1660</v>
      </c>
      <c r="C355" s="113" t="s">
        <v>1361</v>
      </c>
      <c r="D355" s="112" t="s">
        <v>494</v>
      </c>
      <c r="E355" s="119">
        <v>438066</v>
      </c>
      <c r="F355" s="112" t="s">
        <v>966</v>
      </c>
      <c r="G355" s="112" t="s">
        <v>1391</v>
      </c>
      <c r="H355" s="112" t="s">
        <v>1391</v>
      </c>
      <c r="I355" s="116">
        <v>1</v>
      </c>
      <c r="J355" s="288">
        <v>0</v>
      </c>
      <c r="K355" s="288">
        <v>0</v>
      </c>
      <c r="L355" s="288"/>
      <c r="M355" s="288">
        <v>0</v>
      </c>
      <c r="N355" s="288">
        <v>30800</v>
      </c>
      <c r="O355" s="288">
        <v>30800</v>
      </c>
      <c r="P355" s="288">
        <f t="shared" ca="1" si="15"/>
        <v>30800</v>
      </c>
      <c r="Q355" s="289">
        <v>0</v>
      </c>
      <c r="R355" s="289">
        <v>23875</v>
      </c>
      <c r="S355" s="289">
        <v>23875</v>
      </c>
      <c r="T355" s="290">
        <f t="shared" ca="1" si="16"/>
        <v>23875</v>
      </c>
      <c r="U355" s="109"/>
      <c r="V355" s="109" t="s">
        <v>1366</v>
      </c>
      <c r="W355" s="109" t="s">
        <v>1369</v>
      </c>
      <c r="X355" s="108" t="s">
        <v>1367</v>
      </c>
      <c r="Y355" s="108" t="s">
        <v>1138</v>
      </c>
      <c r="Z355" s="287"/>
      <c r="AA355" s="107" t="str">
        <f t="shared" ca="1" si="17"/>
        <v>Complete</v>
      </c>
      <c r="AB355" s="108"/>
      <c r="AC355" s="108" t="s">
        <v>1669</v>
      </c>
      <c r="AD355" s="108">
        <v>2011</v>
      </c>
      <c r="AE355" s="110">
        <v>762</v>
      </c>
      <c r="AF355" s="110">
        <v>762</v>
      </c>
      <c r="AG355" s="108" t="s">
        <v>1664</v>
      </c>
      <c r="AH355" s="110"/>
      <c r="AI355" s="109" t="s">
        <v>991</v>
      </c>
      <c r="AJ355" s="109"/>
      <c r="AK355" s="78" t="s">
        <v>990</v>
      </c>
      <c r="AN355" s="78">
        <v>2027</v>
      </c>
      <c r="AO355" s="251">
        <f ca="1">IF(J355=0,0,J355*AV355/100/IF(OR($P$7="",ISNUMBER($P$7)=FALSE),1,((1+$P$7/100)^(IF(OR($P$11="",ISNUMBER($P$11)=FALSE),AL355,IF(YEAR(NOW())+$P$11&lt;AL355,YEAR(NOW())+$P$11,AL355))-YEAR(NOW()))))*IF(OR($P$9="",ISNUMBER($P$9)=FALSE),1,((1+$P$9/100)^(IF(OR($P$11="",ISNUMBER($P$11)=FALSE),AL355,IF(YEAR(NOW())+$P$11&lt;AL355,YEAR(NOW())+$P$11,AL355))-YEAR(NOW())))))</f>
        <v>0</v>
      </c>
      <c r="AP355" s="251">
        <f ca="1">IF(K355=0,0,K355*AV355/100/IF(OR($P$7="",ISNUMBER($P$7)=FALSE),1,((1+$P$7/100)^(IF(OR($P$11="",ISNUMBER($P$11)=FALSE),AM355,IF(YEAR(NOW())+$P$11+1&lt;AM355,YEAR(NOW())+$P$11+1,AM355))-YEAR(NOW()))))*IF(OR($P$9="",ISNUMBER($P$9)=FALSE),1,((1+$P$9/100)^(IF(OR($P$11="",ISNUMBER($P$11)=FALSE),AM355,IF(YEAR(NOW())+$P$11+1&lt;AM355,YEAR(NOW())+$P$11+1,AM355))-YEAR(NOW())))))</f>
        <v>0</v>
      </c>
      <c r="AQ355" s="251"/>
      <c r="AR355" s="251">
        <f ca="1">IF(M355="$0 (pad)",0,IF(M355=0,0,M355*AV355/100/IF(OR($P$7="",ISNUMBER($P$7)=FALSE),1,((1+$P$7/100)^(IF(OR($P$11="",ISNUMBER($P$11)=FALSE),AN355,IF(YEAR(NOW())+$P$11+10&lt;AN355,YEAR(NOW())+$P$11+10,AN355))-YEAR(NOW()))))*IF(OR($P$9="",ISNUMBER($P$9)=FALSE),1,((1+$P$9/100)^(IF(OR($P$11="",ISNUMBER($P$11)=FALSE),AN355,IF(YEAR(NOW())+$P$11+10&lt;AN355,YEAR(NOW())+$P$11+10,AN355))-YEAR(NOW()))))))</f>
        <v>0</v>
      </c>
      <c r="AS355" s="251">
        <f ca="1">IF(N355="$0 (pad)",0,IF(N355=0,0,N355*AV355/100/IF(OR($P$7="",ISNUMBER($P$7)=FALSE),1,((1+$P$7/100)^(IF(OR($P$11="",ISNUMBER($P$11)=FALSE),AN355,IF(YEAR(NOW())+$P$11+10&lt;AN355,YEAR(NOW())+$P$11+10,AN355))-YEAR(NOW()))))*IF(OR($P$9="",ISNUMBER($P$9)=FALSE),1,((1+$P$9/100)^(IF(OR($P$11="",ISNUMBER($P$11)=FALSE),AN355,IF(YEAR(NOW())+$P$11+10&lt;AN355,YEAR(NOW())+$P$11+10,AN355))-YEAR(NOW()))))))</f>
        <v>30800</v>
      </c>
      <c r="AT355" s="251">
        <f ca="1">IF(Q355=0,0,Q355*AV355/100/IF(OR($P$7="",ISNUMBER($P$7)=FALSE),1,((1+$P$7/100)^(IF(OR($P$11="",ISNUMBER($P$11)=FALSE),AL355,IF(YEAR(NOW())+$P$11&lt;AL355,YEAR(NOW())+$P$11,AL355))-YEAR(NOW()))))*IF(OR($P$9="",ISNUMBER($P$9)=FALSE),1,((1+$P$9/100)^(IF(OR($P$11="",ISNUMBER($P$11)=FALSE),AL355,IF(YEAR(NOW())+$P$11&lt;AL355,YEAR(NOW())+$P$11,AL355))-YEAR(NOW())))))</f>
        <v>0</v>
      </c>
      <c r="AU355" s="251">
        <f ca="1">IF(R355=0,0,R355*AV355/100/IF(OR($P$7="",ISNUMBER($P$7)=FALSE),1,((1+$P$7/100)^(IF(OR($P$11="",ISNUMBER($P$11)=FALSE),IF(AN355="",YEAR(NOW())+5,AN355),IF(YEAR(NOW())+$P$11+10&lt;IF(AN355="",YEAR(NOW())+5,AN355),YEAR(NOW())+$P$11+10,IF(AN355="",YEAR(NOW())+5,AN355)))-YEAR(NOW()))))*IF(OR($P$9="",ISNUMBER($P$9)=FALSE),1,((1+$P$9/100)^(IF(OR($P$11="",ISNUMBER($P$11)=FALSE),IF(AN355="",YEAR(NOW())+5,AN355),IF(YEAR(NOW())+$P$11+10&lt;IF(AN355="",YEAR(NOW())+5,AN355),YEAR(NOW())+$P$11+10,IF(AN355="",YEAR(NOW())+5,AN355)))-YEAR(NOW())))))</f>
        <v>23875</v>
      </c>
      <c r="AV355" s="78">
        <v>100</v>
      </c>
    </row>
    <row r="356" spans="1:48" x14ac:dyDescent="0.15">
      <c r="A356" s="112">
        <v>337</v>
      </c>
      <c r="B356" s="112" t="s">
        <v>1660</v>
      </c>
      <c r="C356" s="113" t="s">
        <v>1361</v>
      </c>
      <c r="D356" s="112" t="s">
        <v>495</v>
      </c>
      <c r="E356" s="119">
        <v>405398</v>
      </c>
      <c r="F356" s="112" t="s">
        <v>966</v>
      </c>
      <c r="G356" s="112" t="s">
        <v>1661</v>
      </c>
      <c r="H356" s="112" t="s">
        <v>1661</v>
      </c>
      <c r="I356" s="116">
        <v>1</v>
      </c>
      <c r="J356" s="288">
        <v>23700</v>
      </c>
      <c r="K356" s="288">
        <v>20500</v>
      </c>
      <c r="L356" s="288"/>
      <c r="M356" s="288">
        <v>0</v>
      </c>
      <c r="N356" s="288">
        <v>30800</v>
      </c>
      <c r="O356" s="288">
        <v>75000</v>
      </c>
      <c r="P356" s="288">
        <f t="shared" ca="1" si="15"/>
        <v>75000</v>
      </c>
      <c r="Q356" s="289">
        <v>43314</v>
      </c>
      <c r="R356" s="289">
        <v>23875</v>
      </c>
      <c r="S356" s="289">
        <v>67189</v>
      </c>
      <c r="T356" s="290">
        <f t="shared" ca="1" si="16"/>
        <v>67189</v>
      </c>
      <c r="U356" s="109"/>
      <c r="V356" s="109" t="s">
        <v>1366</v>
      </c>
      <c r="W356" s="109" t="s">
        <v>1369</v>
      </c>
      <c r="X356" s="108" t="s">
        <v>1367</v>
      </c>
      <c r="Y356" s="108" t="s">
        <v>1139</v>
      </c>
      <c r="Z356" s="287">
        <v>41060</v>
      </c>
      <c r="AA356" s="107">
        <f t="shared" ca="1" si="17"/>
        <v>46752</v>
      </c>
      <c r="AB356" s="108" t="s">
        <v>1670</v>
      </c>
      <c r="AC356" s="108" t="s">
        <v>1669</v>
      </c>
      <c r="AD356" s="108">
        <v>2008</v>
      </c>
      <c r="AE356" s="110">
        <v>920</v>
      </c>
      <c r="AF356" s="110">
        <v>920</v>
      </c>
      <c r="AG356" s="108" t="s">
        <v>1666</v>
      </c>
      <c r="AH356" s="110"/>
      <c r="AI356" s="109" t="s">
        <v>991</v>
      </c>
      <c r="AJ356" s="109"/>
      <c r="AK356" s="80">
        <v>46752</v>
      </c>
      <c r="AL356" s="78">
        <v>2027</v>
      </c>
      <c r="AM356" s="78">
        <v>2028</v>
      </c>
      <c r="AN356" s="78">
        <v>2037</v>
      </c>
      <c r="AO356" s="251">
        <f ca="1">IF(J356=0,0,J356*AV356/100/IF(OR($P$7="",ISNUMBER($P$7)=FALSE),1,((1+$P$7/100)^(IF(OR($P$11="",ISNUMBER($P$11)=FALSE),AL356,IF(YEAR(NOW())+$P$11&lt;AL356,YEAR(NOW())+$P$11,AL356))-YEAR(NOW()))))*IF(OR($P$9="",ISNUMBER($P$9)=FALSE),1,((1+$P$9/100)^(IF(OR($P$11="",ISNUMBER($P$11)=FALSE),AL356,IF(YEAR(NOW())+$P$11&lt;AL356,YEAR(NOW())+$P$11,AL356))-YEAR(NOW())))))</f>
        <v>23700</v>
      </c>
      <c r="AP356" s="251">
        <f ca="1">IF(K356=0,0,K356*AV356/100/IF(OR($P$7="",ISNUMBER($P$7)=FALSE),1,((1+$P$7/100)^(IF(OR($P$11="",ISNUMBER($P$11)=FALSE),AM356,IF(YEAR(NOW())+$P$11+1&lt;AM356,YEAR(NOW())+$P$11+1,AM356))-YEAR(NOW()))))*IF(OR($P$9="",ISNUMBER($P$9)=FALSE),1,((1+$P$9/100)^(IF(OR($P$11="",ISNUMBER($P$11)=FALSE),AM356,IF(YEAR(NOW())+$P$11+1&lt;AM356,YEAR(NOW())+$P$11+1,AM356))-YEAR(NOW())))))</f>
        <v>20500</v>
      </c>
      <c r="AQ356" s="251"/>
      <c r="AR356" s="251">
        <f ca="1">IF(M356="$0 (pad)",0,IF(M356=0,0,M356*AV356/100/IF(OR($P$7="",ISNUMBER($P$7)=FALSE),1,((1+$P$7/100)^(IF(OR($P$11="",ISNUMBER($P$11)=FALSE),AN356,IF(YEAR(NOW())+$P$11+10&lt;AN356,YEAR(NOW())+$P$11+10,AN356))-YEAR(NOW()))))*IF(OR($P$9="",ISNUMBER($P$9)=FALSE),1,((1+$P$9/100)^(IF(OR($P$11="",ISNUMBER($P$11)=FALSE),AN356,IF(YEAR(NOW())+$P$11+10&lt;AN356,YEAR(NOW())+$P$11+10,AN356))-YEAR(NOW()))))))</f>
        <v>0</v>
      </c>
      <c r="AS356" s="251">
        <f ca="1">IF(N356="$0 (pad)",0,IF(N356=0,0,N356*AV356/100/IF(OR($P$7="",ISNUMBER($P$7)=FALSE),1,((1+$P$7/100)^(IF(OR($P$11="",ISNUMBER($P$11)=FALSE),AN356,IF(YEAR(NOW())+$P$11+10&lt;AN356,YEAR(NOW())+$P$11+10,AN356))-YEAR(NOW()))))*IF(OR($P$9="",ISNUMBER($P$9)=FALSE),1,((1+$P$9/100)^(IF(OR($P$11="",ISNUMBER($P$11)=FALSE),AN356,IF(YEAR(NOW())+$P$11+10&lt;AN356,YEAR(NOW())+$P$11+10,AN356))-YEAR(NOW()))))))</f>
        <v>30800</v>
      </c>
      <c r="AT356" s="251">
        <f ca="1">IF(Q356=0,0,Q356*AV356/100/IF(OR($P$7="",ISNUMBER($P$7)=FALSE),1,((1+$P$7/100)^(IF(OR($P$11="",ISNUMBER($P$11)=FALSE),AL356,IF(YEAR(NOW())+$P$11&lt;AL356,YEAR(NOW())+$P$11,AL356))-YEAR(NOW()))))*IF(OR($P$9="",ISNUMBER($P$9)=FALSE),1,((1+$P$9/100)^(IF(OR($P$11="",ISNUMBER($P$11)=FALSE),AL356,IF(YEAR(NOW())+$P$11&lt;AL356,YEAR(NOW())+$P$11,AL356))-YEAR(NOW())))))</f>
        <v>43314</v>
      </c>
      <c r="AU356" s="251">
        <f ca="1">IF(R356=0,0,R356*AV356/100/IF(OR($P$7="",ISNUMBER($P$7)=FALSE),1,((1+$P$7/100)^(IF(OR($P$11="",ISNUMBER($P$11)=FALSE),IF(AN356="",YEAR(NOW())+5,AN356),IF(YEAR(NOW())+$P$11+10&lt;IF(AN356="",YEAR(NOW())+5,AN356),YEAR(NOW())+$P$11+10,IF(AN356="",YEAR(NOW())+5,AN356)))-YEAR(NOW()))))*IF(OR($P$9="",ISNUMBER($P$9)=FALSE),1,((1+$P$9/100)^(IF(OR($P$11="",ISNUMBER($P$11)=FALSE),IF(AN356="",YEAR(NOW())+5,AN356),IF(YEAR(NOW())+$P$11+10&lt;IF(AN356="",YEAR(NOW())+5,AN356),YEAR(NOW())+$P$11+10,IF(AN356="",YEAR(NOW())+5,AN356)))-YEAR(NOW())))))</f>
        <v>23875</v>
      </c>
      <c r="AV356" s="78">
        <v>100</v>
      </c>
    </row>
    <row r="357" spans="1:48" x14ac:dyDescent="0.15">
      <c r="A357" s="112">
        <v>338</v>
      </c>
      <c r="B357" s="112" t="s">
        <v>1660</v>
      </c>
      <c r="C357" s="113" t="s">
        <v>1361</v>
      </c>
      <c r="D357" s="112" t="s">
        <v>496</v>
      </c>
      <c r="E357" s="119">
        <v>485647</v>
      </c>
      <c r="F357" s="112" t="s">
        <v>966</v>
      </c>
      <c r="G357" s="112" t="s">
        <v>1662</v>
      </c>
      <c r="H357" s="112" t="s">
        <v>1662</v>
      </c>
      <c r="I357" s="116">
        <v>1</v>
      </c>
      <c r="J357" s="288">
        <v>35200</v>
      </c>
      <c r="K357" s="288">
        <v>5500</v>
      </c>
      <c r="L357" s="288"/>
      <c r="M357" s="288" t="s">
        <v>989</v>
      </c>
      <c r="N357" s="288" t="s">
        <v>989</v>
      </c>
      <c r="O357" s="288">
        <v>40700</v>
      </c>
      <c r="P357" s="288">
        <f t="shared" ca="1" si="15"/>
        <v>40700</v>
      </c>
      <c r="Q357" s="289">
        <v>43314</v>
      </c>
      <c r="R357" s="289">
        <v>23875</v>
      </c>
      <c r="S357" s="289">
        <v>67189</v>
      </c>
      <c r="T357" s="290">
        <f t="shared" ca="1" si="16"/>
        <v>67189</v>
      </c>
      <c r="U357" s="109"/>
      <c r="V357" s="109" t="s">
        <v>1366</v>
      </c>
      <c r="W357" s="109" t="s">
        <v>1369</v>
      </c>
      <c r="X357" s="108" t="s">
        <v>1367</v>
      </c>
      <c r="Y357" s="108" t="s">
        <v>1140</v>
      </c>
      <c r="Z357" s="287">
        <v>49321</v>
      </c>
      <c r="AA357" s="107">
        <f t="shared" ca="1" si="17"/>
        <v>53704</v>
      </c>
      <c r="AB357" s="108" t="s">
        <v>1670</v>
      </c>
      <c r="AC357" s="108" t="s">
        <v>1669</v>
      </c>
      <c r="AD357" s="108">
        <v>2018</v>
      </c>
      <c r="AE357" s="110">
        <v>2366</v>
      </c>
      <c r="AF357" s="110">
        <v>737.89</v>
      </c>
      <c r="AG357" s="108" t="s">
        <v>1666</v>
      </c>
      <c r="AH357" s="110">
        <v>3.2</v>
      </c>
      <c r="AI357" s="109" t="s">
        <v>991</v>
      </c>
      <c r="AJ357" s="109"/>
      <c r="AK357" s="80">
        <v>53704</v>
      </c>
      <c r="AL357" s="78">
        <v>2047</v>
      </c>
      <c r="AM357" s="78">
        <v>2048</v>
      </c>
      <c r="AN357" s="78">
        <v>2064</v>
      </c>
      <c r="AO357" s="251">
        <f ca="1">IF(J357=0,0,J357*AV357/100/IF(OR($P$7="",ISNUMBER($P$7)=FALSE),1,((1+$P$7/100)^(IF(OR($P$11="",ISNUMBER($P$11)=FALSE),AL357,IF(YEAR(NOW())+$P$11&lt;AL357,YEAR(NOW())+$P$11,AL357))-YEAR(NOW()))))*IF(OR($P$9="",ISNUMBER($P$9)=FALSE),1,((1+$P$9/100)^(IF(OR($P$11="",ISNUMBER($P$11)=FALSE),AL357,IF(YEAR(NOW())+$P$11&lt;AL357,YEAR(NOW())+$P$11,AL357))-YEAR(NOW())))))</f>
        <v>35200</v>
      </c>
      <c r="AP357" s="251">
        <f ca="1">IF(K357=0,0,K357*AV357/100/IF(OR($P$7="",ISNUMBER($P$7)=FALSE),1,((1+$P$7/100)^(IF(OR($P$11="",ISNUMBER($P$11)=FALSE),AM357,IF(YEAR(NOW())+$P$11+1&lt;AM357,YEAR(NOW())+$P$11+1,AM357))-YEAR(NOW()))))*IF(OR($P$9="",ISNUMBER($P$9)=FALSE),1,((1+$P$9/100)^(IF(OR($P$11="",ISNUMBER($P$11)=FALSE),AM357,IF(YEAR(NOW())+$P$11+1&lt;AM357,YEAR(NOW())+$P$11+1,AM357))-YEAR(NOW())))))</f>
        <v>5500</v>
      </c>
      <c r="AQ357" s="251"/>
      <c r="AR357" s="251">
        <f ca="1">IF(M357="$0 (pad)",0,IF(M357=0,0,M357*AV357/100/IF(OR($P$7="",ISNUMBER($P$7)=FALSE),1,((1+$P$7/100)^(IF(OR($P$11="",ISNUMBER($P$11)=FALSE),AN357,IF(YEAR(NOW())+$P$11+10&lt;AN357,YEAR(NOW())+$P$11+10,AN357))-YEAR(NOW()))))*IF(OR($P$9="",ISNUMBER($P$9)=FALSE),1,((1+$P$9/100)^(IF(OR($P$11="",ISNUMBER($P$11)=FALSE),AN357,IF(YEAR(NOW())+$P$11+10&lt;AN357,YEAR(NOW())+$P$11+10,AN357))-YEAR(NOW()))))))</f>
        <v>0</v>
      </c>
      <c r="AS357" s="251">
        <f ca="1">IF(N357="$0 (pad)",0,IF(N357=0,0,N357*AV357/100/IF(OR($P$7="",ISNUMBER($P$7)=FALSE),1,((1+$P$7/100)^(IF(OR($P$11="",ISNUMBER($P$11)=FALSE),AN357,IF(YEAR(NOW())+$P$11+10&lt;AN357,YEAR(NOW())+$P$11+10,AN357))-YEAR(NOW()))))*IF(OR($P$9="",ISNUMBER($P$9)=FALSE),1,((1+$P$9/100)^(IF(OR($P$11="",ISNUMBER($P$11)=FALSE),AN357,IF(YEAR(NOW())+$P$11+10&lt;AN357,YEAR(NOW())+$P$11+10,AN357))-YEAR(NOW()))))))</f>
        <v>0</v>
      </c>
      <c r="AT357" s="251">
        <f ca="1">IF(Q357=0,0,Q357*AV357/100/IF(OR($P$7="",ISNUMBER($P$7)=FALSE),1,((1+$P$7/100)^(IF(OR($P$11="",ISNUMBER($P$11)=FALSE),AL357,IF(YEAR(NOW())+$P$11&lt;AL357,YEAR(NOW())+$P$11,AL357))-YEAR(NOW()))))*IF(OR($P$9="",ISNUMBER($P$9)=FALSE),1,((1+$P$9/100)^(IF(OR($P$11="",ISNUMBER($P$11)=FALSE),AL357,IF(YEAR(NOW())+$P$11&lt;AL357,YEAR(NOW())+$P$11,AL357))-YEAR(NOW())))))</f>
        <v>43314</v>
      </c>
      <c r="AU357" s="251">
        <f ca="1">IF(R357=0,0,R357*AV357/100/IF(OR($P$7="",ISNUMBER($P$7)=FALSE),1,((1+$P$7/100)^(IF(OR($P$11="",ISNUMBER($P$11)=FALSE),IF(AN357="",YEAR(NOW())+5,AN357),IF(YEAR(NOW())+$P$11+10&lt;IF(AN357="",YEAR(NOW())+5,AN357),YEAR(NOW())+$P$11+10,IF(AN357="",YEAR(NOW())+5,AN357)))-YEAR(NOW()))))*IF(OR($P$9="",ISNUMBER($P$9)=FALSE),1,((1+$P$9/100)^(IF(OR($P$11="",ISNUMBER($P$11)=FALSE),IF(AN357="",YEAR(NOW())+5,AN357),IF(YEAR(NOW())+$P$11+10&lt;IF(AN357="",YEAR(NOW())+5,AN357),YEAR(NOW())+$P$11+10,IF(AN357="",YEAR(NOW())+5,AN357)))-YEAR(NOW())))))</f>
        <v>23875</v>
      </c>
      <c r="AV357" s="78">
        <v>100</v>
      </c>
    </row>
    <row r="358" spans="1:48" x14ac:dyDescent="0.15">
      <c r="A358" s="112">
        <v>339</v>
      </c>
      <c r="B358" s="112" t="s">
        <v>1660</v>
      </c>
      <c r="C358" s="113" t="s">
        <v>1361</v>
      </c>
      <c r="D358" s="112" t="s">
        <v>497</v>
      </c>
      <c r="E358" s="119">
        <v>454011</v>
      </c>
      <c r="F358" s="112" t="s">
        <v>966</v>
      </c>
      <c r="G358" s="112" t="s">
        <v>1661</v>
      </c>
      <c r="H358" s="112" t="s">
        <v>1661</v>
      </c>
      <c r="I358" s="116">
        <v>1</v>
      </c>
      <c r="J358" s="288">
        <v>36400</v>
      </c>
      <c r="K358" s="288">
        <v>5500</v>
      </c>
      <c r="L358" s="288"/>
      <c r="M358" s="288" t="s">
        <v>989</v>
      </c>
      <c r="N358" s="288" t="s">
        <v>989</v>
      </c>
      <c r="O358" s="288">
        <v>41900</v>
      </c>
      <c r="P358" s="288">
        <f t="shared" ca="1" si="15"/>
        <v>41900</v>
      </c>
      <c r="Q358" s="289">
        <v>43314</v>
      </c>
      <c r="R358" s="289">
        <v>2387.5</v>
      </c>
      <c r="S358" s="289">
        <v>45701.5</v>
      </c>
      <c r="T358" s="290">
        <f t="shared" ca="1" si="16"/>
        <v>45701.5</v>
      </c>
      <c r="U358" s="109"/>
      <c r="V358" s="109" t="s">
        <v>1366</v>
      </c>
      <c r="W358" s="109" t="s">
        <v>1369</v>
      </c>
      <c r="X358" s="108" t="s">
        <v>1367</v>
      </c>
      <c r="Y358" s="108" t="s">
        <v>1141</v>
      </c>
      <c r="Z358" s="287">
        <v>43921</v>
      </c>
      <c r="AA358" s="107">
        <f t="shared" ca="1" si="17"/>
        <v>48304</v>
      </c>
      <c r="AB358" s="108" t="s">
        <v>1670</v>
      </c>
      <c r="AC358" s="108" t="s">
        <v>1669</v>
      </c>
      <c r="AD358" s="108">
        <v>2013</v>
      </c>
      <c r="AE358" s="110">
        <v>1734</v>
      </c>
      <c r="AF358" s="110">
        <v>718.88</v>
      </c>
      <c r="AG358" s="108" t="s">
        <v>1666</v>
      </c>
      <c r="AH358" s="110"/>
      <c r="AI358" s="109" t="s">
        <v>991</v>
      </c>
      <c r="AJ358" s="109"/>
      <c r="AK358" s="80">
        <v>48304</v>
      </c>
      <c r="AL358" s="78">
        <v>2032</v>
      </c>
      <c r="AM358" s="78">
        <v>2033</v>
      </c>
      <c r="AN358" s="78">
        <v>2064</v>
      </c>
      <c r="AO358" s="251">
        <f ca="1">IF(J358=0,0,J358*AV358/100/IF(OR($P$7="",ISNUMBER($P$7)=FALSE),1,((1+$P$7/100)^(IF(OR($P$11="",ISNUMBER($P$11)=FALSE),AL358,IF(YEAR(NOW())+$P$11&lt;AL358,YEAR(NOW())+$P$11,AL358))-YEAR(NOW()))))*IF(OR($P$9="",ISNUMBER($P$9)=FALSE),1,((1+$P$9/100)^(IF(OR($P$11="",ISNUMBER($P$11)=FALSE),AL358,IF(YEAR(NOW())+$P$11&lt;AL358,YEAR(NOW())+$P$11,AL358))-YEAR(NOW())))))</f>
        <v>36400</v>
      </c>
      <c r="AP358" s="251">
        <f ca="1">IF(K358=0,0,K358*AV358/100/IF(OR($P$7="",ISNUMBER($P$7)=FALSE),1,((1+$P$7/100)^(IF(OR($P$11="",ISNUMBER($P$11)=FALSE),AM358,IF(YEAR(NOW())+$P$11+1&lt;AM358,YEAR(NOW())+$P$11+1,AM358))-YEAR(NOW()))))*IF(OR($P$9="",ISNUMBER($P$9)=FALSE),1,((1+$P$9/100)^(IF(OR($P$11="",ISNUMBER($P$11)=FALSE),AM358,IF(YEAR(NOW())+$P$11+1&lt;AM358,YEAR(NOW())+$P$11+1,AM358))-YEAR(NOW())))))</f>
        <v>5500</v>
      </c>
      <c r="AQ358" s="251"/>
      <c r="AR358" s="251">
        <f ca="1">IF(M358="$0 (pad)",0,IF(M358=0,0,M358*AV358/100/IF(OR($P$7="",ISNUMBER($P$7)=FALSE),1,((1+$P$7/100)^(IF(OR($P$11="",ISNUMBER($P$11)=FALSE),AN358,IF(YEAR(NOW())+$P$11+10&lt;AN358,YEAR(NOW())+$P$11+10,AN358))-YEAR(NOW()))))*IF(OR($P$9="",ISNUMBER($P$9)=FALSE),1,((1+$P$9/100)^(IF(OR($P$11="",ISNUMBER($P$11)=FALSE),AN358,IF(YEAR(NOW())+$P$11+10&lt;AN358,YEAR(NOW())+$P$11+10,AN358))-YEAR(NOW()))))))</f>
        <v>0</v>
      </c>
      <c r="AS358" s="251">
        <f ca="1">IF(N358="$0 (pad)",0,IF(N358=0,0,N358*AV358/100/IF(OR($P$7="",ISNUMBER($P$7)=FALSE),1,((1+$P$7/100)^(IF(OR($P$11="",ISNUMBER($P$11)=FALSE),AN358,IF(YEAR(NOW())+$P$11+10&lt;AN358,YEAR(NOW())+$P$11+10,AN358))-YEAR(NOW()))))*IF(OR($P$9="",ISNUMBER($P$9)=FALSE),1,((1+$P$9/100)^(IF(OR($P$11="",ISNUMBER($P$11)=FALSE),AN358,IF(YEAR(NOW())+$P$11+10&lt;AN358,YEAR(NOW())+$P$11+10,AN358))-YEAR(NOW()))))))</f>
        <v>0</v>
      </c>
      <c r="AT358" s="251">
        <f ca="1">IF(Q358=0,0,Q358*AV358/100/IF(OR($P$7="",ISNUMBER($P$7)=FALSE),1,((1+$P$7/100)^(IF(OR($P$11="",ISNUMBER($P$11)=FALSE),AL358,IF(YEAR(NOW())+$P$11&lt;AL358,YEAR(NOW())+$P$11,AL358))-YEAR(NOW()))))*IF(OR($P$9="",ISNUMBER($P$9)=FALSE),1,((1+$P$9/100)^(IF(OR($P$11="",ISNUMBER($P$11)=FALSE),AL358,IF(YEAR(NOW())+$P$11&lt;AL358,YEAR(NOW())+$P$11,AL358))-YEAR(NOW())))))</f>
        <v>43314</v>
      </c>
      <c r="AU358" s="251">
        <f ca="1">IF(R358=0,0,R358*AV358/100/IF(OR($P$7="",ISNUMBER($P$7)=FALSE),1,((1+$P$7/100)^(IF(OR($P$11="",ISNUMBER($P$11)=FALSE),IF(AN358="",YEAR(NOW())+5,AN358),IF(YEAR(NOW())+$P$11+10&lt;IF(AN358="",YEAR(NOW())+5,AN358),YEAR(NOW())+$P$11+10,IF(AN358="",YEAR(NOW())+5,AN358)))-YEAR(NOW()))))*IF(OR($P$9="",ISNUMBER($P$9)=FALSE),1,((1+$P$9/100)^(IF(OR($P$11="",ISNUMBER($P$11)=FALSE),IF(AN358="",YEAR(NOW())+5,AN358),IF(YEAR(NOW())+$P$11+10&lt;IF(AN358="",YEAR(NOW())+5,AN358),YEAR(NOW())+$P$11+10,IF(AN358="",YEAR(NOW())+5,AN358)))-YEAR(NOW())))))</f>
        <v>2387.5</v>
      </c>
      <c r="AV358" s="78">
        <v>100</v>
      </c>
    </row>
    <row r="359" spans="1:48" x14ac:dyDescent="0.15">
      <c r="A359" s="112">
        <v>340</v>
      </c>
      <c r="B359" s="112" t="s">
        <v>1660</v>
      </c>
      <c r="C359" s="113" t="s">
        <v>1361</v>
      </c>
      <c r="D359" s="112" t="s">
        <v>498</v>
      </c>
      <c r="E359" s="119">
        <v>454194</v>
      </c>
      <c r="F359" s="112" t="s">
        <v>966</v>
      </c>
      <c r="G359" s="112" t="s">
        <v>1662</v>
      </c>
      <c r="H359" s="112" t="s">
        <v>1662</v>
      </c>
      <c r="I359" s="116">
        <v>1</v>
      </c>
      <c r="J359" s="288">
        <v>42200</v>
      </c>
      <c r="K359" s="288">
        <v>20500</v>
      </c>
      <c r="L359" s="288"/>
      <c r="M359" s="288">
        <v>0</v>
      </c>
      <c r="N359" s="288">
        <v>26800</v>
      </c>
      <c r="O359" s="288">
        <v>89500</v>
      </c>
      <c r="P359" s="288">
        <f t="shared" ca="1" si="15"/>
        <v>89500</v>
      </c>
      <c r="Q359" s="289">
        <v>43314</v>
      </c>
      <c r="R359" s="289">
        <v>2387.5</v>
      </c>
      <c r="S359" s="289">
        <v>45701.5</v>
      </c>
      <c r="T359" s="290">
        <f t="shared" ca="1" si="16"/>
        <v>45701.5</v>
      </c>
      <c r="U359" s="109"/>
      <c r="V359" s="109" t="s">
        <v>1366</v>
      </c>
      <c r="W359" s="109" t="s">
        <v>1369</v>
      </c>
      <c r="X359" s="108" t="s">
        <v>1367</v>
      </c>
      <c r="Y359" s="108" t="s">
        <v>1141</v>
      </c>
      <c r="Z359" s="287">
        <v>51891</v>
      </c>
      <c r="AA359" s="107">
        <f t="shared" ca="1" si="17"/>
        <v>56274</v>
      </c>
      <c r="AB359" s="108" t="s">
        <v>1670</v>
      </c>
      <c r="AC359" s="108" t="s">
        <v>1669</v>
      </c>
      <c r="AD359" s="108">
        <v>2013</v>
      </c>
      <c r="AE359" s="110">
        <v>1718</v>
      </c>
      <c r="AF359" s="110">
        <v>721.36</v>
      </c>
      <c r="AG359" s="108" t="s">
        <v>1666</v>
      </c>
      <c r="AH359" s="110">
        <v>3.6</v>
      </c>
      <c r="AI359" s="109" t="s">
        <v>991</v>
      </c>
      <c r="AJ359" s="109"/>
      <c r="AK359" s="80">
        <v>56274</v>
      </c>
      <c r="AL359" s="78">
        <v>2054</v>
      </c>
      <c r="AM359" s="78">
        <v>2055</v>
      </c>
      <c r="AN359" s="78">
        <v>2064</v>
      </c>
      <c r="AO359" s="251">
        <f ca="1">IF(J359=0,0,J359*AV359/100/IF(OR($P$7="",ISNUMBER($P$7)=FALSE),1,((1+$P$7/100)^(IF(OR($P$11="",ISNUMBER($P$11)=FALSE),AL359,IF(YEAR(NOW())+$P$11&lt;AL359,YEAR(NOW())+$P$11,AL359))-YEAR(NOW()))))*IF(OR($P$9="",ISNUMBER($P$9)=FALSE),1,((1+$P$9/100)^(IF(OR($P$11="",ISNUMBER($P$11)=FALSE),AL359,IF(YEAR(NOW())+$P$11&lt;AL359,YEAR(NOW())+$P$11,AL359))-YEAR(NOW())))))</f>
        <v>42200</v>
      </c>
      <c r="AP359" s="251">
        <f ca="1">IF(K359=0,0,K359*AV359/100/IF(OR($P$7="",ISNUMBER($P$7)=FALSE),1,((1+$P$7/100)^(IF(OR($P$11="",ISNUMBER($P$11)=FALSE),AM359,IF(YEAR(NOW())+$P$11+1&lt;AM359,YEAR(NOW())+$P$11+1,AM359))-YEAR(NOW()))))*IF(OR($P$9="",ISNUMBER($P$9)=FALSE),1,((1+$P$9/100)^(IF(OR($P$11="",ISNUMBER($P$11)=FALSE),AM359,IF(YEAR(NOW())+$P$11+1&lt;AM359,YEAR(NOW())+$P$11+1,AM359))-YEAR(NOW())))))</f>
        <v>20500</v>
      </c>
      <c r="AQ359" s="251"/>
      <c r="AR359" s="251">
        <f ca="1">IF(M359="$0 (pad)",0,IF(M359=0,0,M359*AV359/100/IF(OR($P$7="",ISNUMBER($P$7)=FALSE),1,((1+$P$7/100)^(IF(OR($P$11="",ISNUMBER($P$11)=FALSE),AN359,IF(YEAR(NOW())+$P$11+10&lt;AN359,YEAR(NOW())+$P$11+10,AN359))-YEAR(NOW()))))*IF(OR($P$9="",ISNUMBER($P$9)=FALSE),1,((1+$P$9/100)^(IF(OR($P$11="",ISNUMBER($P$11)=FALSE),AN359,IF(YEAR(NOW())+$P$11+10&lt;AN359,YEAR(NOW())+$P$11+10,AN359))-YEAR(NOW()))))))</f>
        <v>0</v>
      </c>
      <c r="AS359" s="251">
        <f ca="1">IF(N359="$0 (pad)",0,IF(N359=0,0,N359*AV359/100/IF(OR($P$7="",ISNUMBER($P$7)=FALSE),1,((1+$P$7/100)^(IF(OR($P$11="",ISNUMBER($P$11)=FALSE),AN359,IF(YEAR(NOW())+$P$11+10&lt;AN359,YEAR(NOW())+$P$11+10,AN359))-YEAR(NOW()))))*IF(OR($P$9="",ISNUMBER($P$9)=FALSE),1,((1+$P$9/100)^(IF(OR($P$11="",ISNUMBER($P$11)=FALSE),AN359,IF(YEAR(NOW())+$P$11+10&lt;AN359,YEAR(NOW())+$P$11+10,AN359))-YEAR(NOW()))))))</f>
        <v>26800</v>
      </c>
      <c r="AT359" s="251">
        <f ca="1">IF(Q359=0,0,Q359*AV359/100/IF(OR($P$7="",ISNUMBER($P$7)=FALSE),1,((1+$P$7/100)^(IF(OR($P$11="",ISNUMBER($P$11)=FALSE),AL359,IF(YEAR(NOW())+$P$11&lt;AL359,YEAR(NOW())+$P$11,AL359))-YEAR(NOW()))))*IF(OR($P$9="",ISNUMBER($P$9)=FALSE),1,((1+$P$9/100)^(IF(OR($P$11="",ISNUMBER($P$11)=FALSE),AL359,IF(YEAR(NOW())+$P$11&lt;AL359,YEAR(NOW())+$P$11,AL359))-YEAR(NOW())))))</f>
        <v>43314</v>
      </c>
      <c r="AU359" s="251">
        <f ca="1">IF(R359=0,0,R359*AV359/100/IF(OR($P$7="",ISNUMBER($P$7)=FALSE),1,((1+$P$7/100)^(IF(OR($P$11="",ISNUMBER($P$11)=FALSE),IF(AN359="",YEAR(NOW())+5,AN359),IF(YEAR(NOW())+$P$11+10&lt;IF(AN359="",YEAR(NOW())+5,AN359),YEAR(NOW())+$P$11+10,IF(AN359="",YEAR(NOW())+5,AN359)))-YEAR(NOW()))))*IF(OR($P$9="",ISNUMBER($P$9)=FALSE),1,((1+$P$9/100)^(IF(OR($P$11="",ISNUMBER($P$11)=FALSE),IF(AN359="",YEAR(NOW())+5,AN359),IF(YEAR(NOW())+$P$11+10&lt;IF(AN359="",YEAR(NOW())+5,AN359),YEAR(NOW())+$P$11+10,IF(AN359="",YEAR(NOW())+5,AN359)))-YEAR(NOW())))))</f>
        <v>2387.5</v>
      </c>
      <c r="AV359" s="78">
        <v>100</v>
      </c>
    </row>
    <row r="360" spans="1:48" x14ac:dyDescent="0.15">
      <c r="A360" s="112">
        <v>341</v>
      </c>
      <c r="B360" s="112" t="s">
        <v>1660</v>
      </c>
      <c r="C360" s="113" t="s">
        <v>1361</v>
      </c>
      <c r="D360" s="112" t="s">
        <v>499</v>
      </c>
      <c r="E360" s="119">
        <v>479576</v>
      </c>
      <c r="F360" s="112" t="s">
        <v>966</v>
      </c>
      <c r="G360" s="112" t="s">
        <v>1661</v>
      </c>
      <c r="H360" s="112" t="s">
        <v>1661</v>
      </c>
      <c r="I360" s="116">
        <v>1</v>
      </c>
      <c r="J360" s="288">
        <v>33600</v>
      </c>
      <c r="K360" s="288">
        <v>5500</v>
      </c>
      <c r="L360" s="288"/>
      <c r="M360" s="288" t="s">
        <v>989</v>
      </c>
      <c r="N360" s="288" t="s">
        <v>989</v>
      </c>
      <c r="O360" s="288">
        <v>39100</v>
      </c>
      <c r="P360" s="288">
        <f t="shared" ca="1" si="15"/>
        <v>39100</v>
      </c>
      <c r="Q360" s="289">
        <v>43314</v>
      </c>
      <c r="R360" s="289">
        <v>23875</v>
      </c>
      <c r="S360" s="289">
        <v>67189</v>
      </c>
      <c r="T360" s="290">
        <f t="shared" ca="1" si="16"/>
        <v>67189</v>
      </c>
      <c r="U360" s="109"/>
      <c r="V360" s="109" t="s">
        <v>1366</v>
      </c>
      <c r="W360" s="109" t="s">
        <v>1369</v>
      </c>
      <c r="X360" s="108" t="s">
        <v>1367</v>
      </c>
      <c r="Y360" s="108" t="s">
        <v>1140</v>
      </c>
      <c r="Z360" s="287">
        <v>45260</v>
      </c>
      <c r="AA360" s="107">
        <f t="shared" ca="1" si="17"/>
        <v>49643</v>
      </c>
      <c r="AB360" s="108" t="s">
        <v>1670</v>
      </c>
      <c r="AC360" s="108" t="s">
        <v>1669</v>
      </c>
      <c r="AD360" s="108">
        <v>2016</v>
      </c>
      <c r="AE360" s="110">
        <v>1495</v>
      </c>
      <c r="AF360" s="110">
        <v>727.76</v>
      </c>
      <c r="AG360" s="108" t="s">
        <v>1666</v>
      </c>
      <c r="AH360" s="110"/>
      <c r="AI360" s="109" t="s">
        <v>991</v>
      </c>
      <c r="AJ360" s="109"/>
      <c r="AK360" s="80">
        <v>49643</v>
      </c>
      <c r="AL360" s="78">
        <v>2035</v>
      </c>
      <c r="AM360" s="78">
        <v>2036</v>
      </c>
      <c r="AN360" s="78">
        <v>2064</v>
      </c>
      <c r="AO360" s="251">
        <f ca="1">IF(J360=0,0,J360*AV360/100/IF(OR($P$7="",ISNUMBER($P$7)=FALSE),1,((1+$P$7/100)^(IF(OR($P$11="",ISNUMBER($P$11)=FALSE),AL360,IF(YEAR(NOW())+$P$11&lt;AL360,YEAR(NOW())+$P$11,AL360))-YEAR(NOW()))))*IF(OR($P$9="",ISNUMBER($P$9)=FALSE),1,((1+$P$9/100)^(IF(OR($P$11="",ISNUMBER($P$11)=FALSE),AL360,IF(YEAR(NOW())+$P$11&lt;AL360,YEAR(NOW())+$P$11,AL360))-YEAR(NOW())))))</f>
        <v>33600</v>
      </c>
      <c r="AP360" s="251">
        <f ca="1">IF(K360=0,0,K360*AV360/100/IF(OR($P$7="",ISNUMBER($P$7)=FALSE),1,((1+$P$7/100)^(IF(OR($P$11="",ISNUMBER($P$11)=FALSE),AM360,IF(YEAR(NOW())+$P$11+1&lt;AM360,YEAR(NOW())+$P$11+1,AM360))-YEAR(NOW()))))*IF(OR($P$9="",ISNUMBER($P$9)=FALSE),1,((1+$P$9/100)^(IF(OR($P$11="",ISNUMBER($P$11)=FALSE),AM360,IF(YEAR(NOW())+$P$11+1&lt;AM360,YEAR(NOW())+$P$11+1,AM360))-YEAR(NOW())))))</f>
        <v>5500</v>
      </c>
      <c r="AQ360" s="251"/>
      <c r="AR360" s="251">
        <f ca="1">IF(M360="$0 (pad)",0,IF(M360=0,0,M360*AV360/100/IF(OR($P$7="",ISNUMBER($P$7)=FALSE),1,((1+$P$7/100)^(IF(OR($P$11="",ISNUMBER($P$11)=FALSE),AN360,IF(YEAR(NOW())+$P$11+10&lt;AN360,YEAR(NOW())+$P$11+10,AN360))-YEAR(NOW()))))*IF(OR($P$9="",ISNUMBER($P$9)=FALSE),1,((1+$P$9/100)^(IF(OR($P$11="",ISNUMBER($P$11)=FALSE),AN360,IF(YEAR(NOW())+$P$11+10&lt;AN360,YEAR(NOW())+$P$11+10,AN360))-YEAR(NOW()))))))</f>
        <v>0</v>
      </c>
      <c r="AS360" s="251">
        <f ca="1">IF(N360="$0 (pad)",0,IF(N360=0,0,N360*AV360/100/IF(OR($P$7="",ISNUMBER($P$7)=FALSE),1,((1+$P$7/100)^(IF(OR($P$11="",ISNUMBER($P$11)=FALSE),AN360,IF(YEAR(NOW())+$P$11+10&lt;AN360,YEAR(NOW())+$P$11+10,AN360))-YEAR(NOW()))))*IF(OR($P$9="",ISNUMBER($P$9)=FALSE),1,((1+$P$9/100)^(IF(OR($P$11="",ISNUMBER($P$11)=FALSE),AN360,IF(YEAR(NOW())+$P$11+10&lt;AN360,YEAR(NOW())+$P$11+10,AN360))-YEAR(NOW()))))))</f>
        <v>0</v>
      </c>
      <c r="AT360" s="251">
        <f ca="1">IF(Q360=0,0,Q360*AV360/100/IF(OR($P$7="",ISNUMBER($P$7)=FALSE),1,((1+$P$7/100)^(IF(OR($P$11="",ISNUMBER($P$11)=FALSE),AL360,IF(YEAR(NOW())+$P$11&lt;AL360,YEAR(NOW())+$P$11,AL360))-YEAR(NOW()))))*IF(OR($P$9="",ISNUMBER($P$9)=FALSE),1,((1+$P$9/100)^(IF(OR($P$11="",ISNUMBER($P$11)=FALSE),AL360,IF(YEAR(NOW())+$P$11&lt;AL360,YEAR(NOW())+$P$11,AL360))-YEAR(NOW())))))</f>
        <v>43314</v>
      </c>
      <c r="AU360" s="251">
        <f ca="1">IF(R360=0,0,R360*AV360/100/IF(OR($P$7="",ISNUMBER($P$7)=FALSE),1,((1+$P$7/100)^(IF(OR($P$11="",ISNUMBER($P$11)=FALSE),IF(AN360="",YEAR(NOW())+5,AN360),IF(YEAR(NOW())+$P$11+10&lt;IF(AN360="",YEAR(NOW())+5,AN360),YEAR(NOW())+$P$11+10,IF(AN360="",YEAR(NOW())+5,AN360)))-YEAR(NOW()))))*IF(OR($P$9="",ISNUMBER($P$9)=FALSE),1,((1+$P$9/100)^(IF(OR($P$11="",ISNUMBER($P$11)=FALSE),IF(AN360="",YEAR(NOW())+5,AN360),IF(YEAR(NOW())+$P$11+10&lt;IF(AN360="",YEAR(NOW())+5,AN360),YEAR(NOW())+$P$11+10,IF(AN360="",YEAR(NOW())+5,AN360)))-YEAR(NOW())))))</f>
        <v>23875</v>
      </c>
      <c r="AV360" s="78">
        <v>100</v>
      </c>
    </row>
    <row r="361" spans="1:48" x14ac:dyDescent="0.15">
      <c r="A361" s="112">
        <v>342</v>
      </c>
      <c r="B361" s="112" t="s">
        <v>1660</v>
      </c>
      <c r="C361" s="113" t="s">
        <v>1361</v>
      </c>
      <c r="D361" s="112" t="s">
        <v>500</v>
      </c>
      <c r="E361" s="119">
        <v>479577</v>
      </c>
      <c r="F361" s="112" t="s">
        <v>966</v>
      </c>
      <c r="G361" s="112" t="s">
        <v>1662</v>
      </c>
      <c r="H361" s="112" t="s">
        <v>1662</v>
      </c>
      <c r="I361" s="116">
        <v>1</v>
      </c>
      <c r="J361" s="288">
        <v>175100</v>
      </c>
      <c r="K361" s="288">
        <v>5500</v>
      </c>
      <c r="L361" s="288"/>
      <c r="M361" s="288" t="s">
        <v>989</v>
      </c>
      <c r="N361" s="288" t="s">
        <v>989</v>
      </c>
      <c r="O361" s="288">
        <v>180600</v>
      </c>
      <c r="P361" s="288">
        <f t="shared" ca="1" si="15"/>
        <v>180600</v>
      </c>
      <c r="Q361" s="289">
        <v>200751</v>
      </c>
      <c r="R361" s="289">
        <v>2387.5</v>
      </c>
      <c r="S361" s="289">
        <v>203138.5</v>
      </c>
      <c r="T361" s="290">
        <f t="shared" ca="1" si="16"/>
        <v>203138.5</v>
      </c>
      <c r="U361" s="109"/>
      <c r="V361" s="109" t="s">
        <v>1366</v>
      </c>
      <c r="W361" s="109" t="s">
        <v>1369</v>
      </c>
      <c r="X361" s="108" t="s">
        <v>1367</v>
      </c>
      <c r="Y361" s="108" t="s">
        <v>1140</v>
      </c>
      <c r="Z361" s="287">
        <v>49519</v>
      </c>
      <c r="AA361" s="107">
        <f t="shared" ca="1" si="17"/>
        <v>53902</v>
      </c>
      <c r="AB361" s="108" t="s">
        <v>1670</v>
      </c>
      <c r="AC361" s="108" t="s">
        <v>1669</v>
      </c>
      <c r="AD361" s="108">
        <v>2016</v>
      </c>
      <c r="AE361" s="110">
        <v>1622</v>
      </c>
      <c r="AF361" s="110">
        <v>727.55</v>
      </c>
      <c r="AG361" s="108" t="s">
        <v>1666</v>
      </c>
      <c r="AH361" s="110">
        <v>2.9</v>
      </c>
      <c r="AI361" s="109" t="s">
        <v>991</v>
      </c>
      <c r="AJ361" s="109"/>
      <c r="AK361" s="80">
        <v>53902</v>
      </c>
      <c r="AL361" s="78">
        <v>2047</v>
      </c>
      <c r="AM361" s="78">
        <v>2048</v>
      </c>
      <c r="AN361" s="78">
        <v>2064</v>
      </c>
      <c r="AO361" s="251">
        <f ca="1">IF(J361=0,0,J361*AV361/100/IF(OR($P$7="",ISNUMBER($P$7)=FALSE),1,((1+$P$7/100)^(IF(OR($P$11="",ISNUMBER($P$11)=FALSE),AL361,IF(YEAR(NOW())+$P$11&lt;AL361,YEAR(NOW())+$P$11,AL361))-YEAR(NOW()))))*IF(OR($P$9="",ISNUMBER($P$9)=FALSE),1,((1+$P$9/100)^(IF(OR($P$11="",ISNUMBER($P$11)=FALSE),AL361,IF(YEAR(NOW())+$P$11&lt;AL361,YEAR(NOW())+$P$11,AL361))-YEAR(NOW())))))</f>
        <v>175100</v>
      </c>
      <c r="AP361" s="251">
        <f ca="1">IF(K361=0,0,K361*AV361/100/IF(OR($P$7="",ISNUMBER($P$7)=FALSE),1,((1+$P$7/100)^(IF(OR($P$11="",ISNUMBER($P$11)=FALSE),AM361,IF(YEAR(NOW())+$P$11+1&lt;AM361,YEAR(NOW())+$P$11+1,AM361))-YEAR(NOW()))))*IF(OR($P$9="",ISNUMBER($P$9)=FALSE),1,((1+$P$9/100)^(IF(OR($P$11="",ISNUMBER($P$11)=FALSE),AM361,IF(YEAR(NOW())+$P$11+1&lt;AM361,YEAR(NOW())+$P$11+1,AM361))-YEAR(NOW())))))</f>
        <v>5500</v>
      </c>
      <c r="AQ361" s="251"/>
      <c r="AR361" s="251">
        <f ca="1">IF(M361="$0 (pad)",0,IF(M361=0,0,M361*AV361/100/IF(OR($P$7="",ISNUMBER($P$7)=FALSE),1,((1+$P$7/100)^(IF(OR($P$11="",ISNUMBER($P$11)=FALSE),AN361,IF(YEAR(NOW())+$P$11+10&lt;AN361,YEAR(NOW())+$P$11+10,AN361))-YEAR(NOW()))))*IF(OR($P$9="",ISNUMBER($P$9)=FALSE),1,((1+$P$9/100)^(IF(OR($P$11="",ISNUMBER($P$11)=FALSE),AN361,IF(YEAR(NOW())+$P$11+10&lt;AN361,YEAR(NOW())+$P$11+10,AN361))-YEAR(NOW()))))))</f>
        <v>0</v>
      </c>
      <c r="AS361" s="251">
        <f ca="1">IF(N361="$0 (pad)",0,IF(N361=0,0,N361*AV361/100/IF(OR($P$7="",ISNUMBER($P$7)=FALSE),1,((1+$P$7/100)^(IF(OR($P$11="",ISNUMBER($P$11)=FALSE),AN361,IF(YEAR(NOW())+$P$11+10&lt;AN361,YEAR(NOW())+$P$11+10,AN361))-YEAR(NOW()))))*IF(OR($P$9="",ISNUMBER($P$9)=FALSE),1,((1+$P$9/100)^(IF(OR($P$11="",ISNUMBER($P$11)=FALSE),AN361,IF(YEAR(NOW())+$P$11+10&lt;AN361,YEAR(NOW())+$P$11+10,AN361))-YEAR(NOW()))))))</f>
        <v>0</v>
      </c>
      <c r="AT361" s="251">
        <f ca="1">IF(Q361=0,0,Q361*AV361/100/IF(OR($P$7="",ISNUMBER($P$7)=FALSE),1,((1+$P$7/100)^(IF(OR($P$11="",ISNUMBER($P$11)=FALSE),AL361,IF(YEAR(NOW())+$P$11&lt;AL361,YEAR(NOW())+$P$11,AL361))-YEAR(NOW()))))*IF(OR($P$9="",ISNUMBER($P$9)=FALSE),1,((1+$P$9/100)^(IF(OR($P$11="",ISNUMBER($P$11)=FALSE),AL361,IF(YEAR(NOW())+$P$11&lt;AL361,YEAR(NOW())+$P$11,AL361))-YEAR(NOW())))))</f>
        <v>200751</v>
      </c>
      <c r="AU361" s="251">
        <f ca="1">IF(R361=0,0,R361*AV361/100/IF(OR($P$7="",ISNUMBER($P$7)=FALSE),1,((1+$P$7/100)^(IF(OR($P$11="",ISNUMBER($P$11)=FALSE),IF(AN361="",YEAR(NOW())+5,AN361),IF(YEAR(NOW())+$P$11+10&lt;IF(AN361="",YEAR(NOW())+5,AN361),YEAR(NOW())+$P$11+10,IF(AN361="",YEAR(NOW())+5,AN361)))-YEAR(NOW()))))*IF(OR($P$9="",ISNUMBER($P$9)=FALSE),1,((1+$P$9/100)^(IF(OR($P$11="",ISNUMBER($P$11)=FALSE),IF(AN361="",YEAR(NOW())+5,AN361),IF(YEAR(NOW())+$P$11+10&lt;IF(AN361="",YEAR(NOW())+5,AN361),YEAR(NOW())+$P$11+10,IF(AN361="",YEAR(NOW())+5,AN361)))-YEAR(NOW())))))</f>
        <v>2387.5</v>
      </c>
      <c r="AV361" s="78">
        <v>100</v>
      </c>
    </row>
    <row r="362" spans="1:48" x14ac:dyDescent="0.15">
      <c r="A362" s="112">
        <v>343</v>
      </c>
      <c r="B362" s="112" t="s">
        <v>1660</v>
      </c>
      <c r="C362" s="113" t="s">
        <v>1361</v>
      </c>
      <c r="D362" s="112" t="s">
        <v>501</v>
      </c>
      <c r="E362" s="119">
        <v>479578</v>
      </c>
      <c r="F362" s="112" t="s">
        <v>966</v>
      </c>
      <c r="G362" s="112" t="s">
        <v>1661</v>
      </c>
      <c r="H362" s="112" t="s">
        <v>1661</v>
      </c>
      <c r="I362" s="116">
        <v>1</v>
      </c>
      <c r="J362" s="288">
        <v>173300</v>
      </c>
      <c r="K362" s="288">
        <v>5500</v>
      </c>
      <c r="L362" s="288"/>
      <c r="M362" s="288" t="s">
        <v>989</v>
      </c>
      <c r="N362" s="288" t="s">
        <v>989</v>
      </c>
      <c r="O362" s="288">
        <v>178800</v>
      </c>
      <c r="P362" s="288">
        <f t="shared" ca="1" si="15"/>
        <v>178800</v>
      </c>
      <c r="Q362" s="289">
        <v>200751</v>
      </c>
      <c r="R362" s="289">
        <v>23875</v>
      </c>
      <c r="S362" s="289">
        <v>224626</v>
      </c>
      <c r="T362" s="290">
        <f t="shared" ca="1" si="16"/>
        <v>224626</v>
      </c>
      <c r="U362" s="109"/>
      <c r="V362" s="109" t="s">
        <v>1366</v>
      </c>
      <c r="W362" s="109" t="s">
        <v>1369</v>
      </c>
      <c r="X362" s="108" t="s">
        <v>1367</v>
      </c>
      <c r="Y362" s="108" t="s">
        <v>1140</v>
      </c>
      <c r="Z362" s="287">
        <v>44347</v>
      </c>
      <c r="AA362" s="107">
        <f t="shared" ca="1" si="17"/>
        <v>48730</v>
      </c>
      <c r="AB362" s="108" t="s">
        <v>1670</v>
      </c>
      <c r="AC362" s="108" t="s">
        <v>1669</v>
      </c>
      <c r="AD362" s="108">
        <v>2016</v>
      </c>
      <c r="AE362" s="110">
        <v>1535</v>
      </c>
      <c r="AF362" s="110">
        <v>728.16</v>
      </c>
      <c r="AG362" s="108" t="s">
        <v>1666</v>
      </c>
      <c r="AH362" s="110"/>
      <c r="AI362" s="109" t="s">
        <v>991</v>
      </c>
      <c r="AJ362" s="109"/>
      <c r="AK362" s="80">
        <v>48730</v>
      </c>
      <c r="AL362" s="78">
        <v>2033</v>
      </c>
      <c r="AM362" s="78">
        <v>2034</v>
      </c>
      <c r="AN362" s="78">
        <v>2064</v>
      </c>
      <c r="AO362" s="251">
        <f ca="1">IF(J362=0,0,J362*AV362/100/IF(OR($P$7="",ISNUMBER($P$7)=FALSE),1,((1+$P$7/100)^(IF(OR($P$11="",ISNUMBER($P$11)=FALSE),AL362,IF(YEAR(NOW())+$P$11&lt;AL362,YEAR(NOW())+$P$11,AL362))-YEAR(NOW()))))*IF(OR($P$9="",ISNUMBER($P$9)=FALSE),1,((1+$P$9/100)^(IF(OR($P$11="",ISNUMBER($P$11)=FALSE),AL362,IF(YEAR(NOW())+$P$11&lt;AL362,YEAR(NOW())+$P$11,AL362))-YEAR(NOW())))))</f>
        <v>173300</v>
      </c>
      <c r="AP362" s="251">
        <f ca="1">IF(K362=0,0,K362*AV362/100/IF(OR($P$7="",ISNUMBER($P$7)=FALSE),1,((1+$P$7/100)^(IF(OR($P$11="",ISNUMBER($P$11)=FALSE),AM362,IF(YEAR(NOW())+$P$11+1&lt;AM362,YEAR(NOW())+$P$11+1,AM362))-YEAR(NOW()))))*IF(OR($P$9="",ISNUMBER($P$9)=FALSE),1,((1+$P$9/100)^(IF(OR($P$11="",ISNUMBER($P$11)=FALSE),AM362,IF(YEAR(NOW())+$P$11+1&lt;AM362,YEAR(NOW())+$P$11+1,AM362))-YEAR(NOW())))))</f>
        <v>5500</v>
      </c>
      <c r="AQ362" s="251"/>
      <c r="AR362" s="251">
        <f ca="1">IF(M362="$0 (pad)",0,IF(M362=0,0,M362*AV362/100/IF(OR($P$7="",ISNUMBER($P$7)=FALSE),1,((1+$P$7/100)^(IF(OR($P$11="",ISNUMBER($P$11)=FALSE),AN362,IF(YEAR(NOW())+$P$11+10&lt;AN362,YEAR(NOW())+$P$11+10,AN362))-YEAR(NOW()))))*IF(OR($P$9="",ISNUMBER($P$9)=FALSE),1,((1+$P$9/100)^(IF(OR($P$11="",ISNUMBER($P$11)=FALSE),AN362,IF(YEAR(NOW())+$P$11+10&lt;AN362,YEAR(NOW())+$P$11+10,AN362))-YEAR(NOW()))))))</f>
        <v>0</v>
      </c>
      <c r="AS362" s="251">
        <f ca="1">IF(N362="$0 (pad)",0,IF(N362=0,0,N362*AV362/100/IF(OR($P$7="",ISNUMBER($P$7)=FALSE),1,((1+$P$7/100)^(IF(OR($P$11="",ISNUMBER($P$11)=FALSE),AN362,IF(YEAR(NOW())+$P$11+10&lt;AN362,YEAR(NOW())+$P$11+10,AN362))-YEAR(NOW()))))*IF(OR($P$9="",ISNUMBER($P$9)=FALSE),1,((1+$P$9/100)^(IF(OR($P$11="",ISNUMBER($P$11)=FALSE),AN362,IF(YEAR(NOW())+$P$11+10&lt;AN362,YEAR(NOW())+$P$11+10,AN362))-YEAR(NOW()))))))</f>
        <v>0</v>
      </c>
      <c r="AT362" s="251">
        <f ca="1">IF(Q362=0,0,Q362*AV362/100/IF(OR($P$7="",ISNUMBER($P$7)=FALSE),1,((1+$P$7/100)^(IF(OR($P$11="",ISNUMBER($P$11)=FALSE),AL362,IF(YEAR(NOW())+$P$11&lt;AL362,YEAR(NOW())+$P$11,AL362))-YEAR(NOW()))))*IF(OR($P$9="",ISNUMBER($P$9)=FALSE),1,((1+$P$9/100)^(IF(OR($P$11="",ISNUMBER($P$11)=FALSE),AL362,IF(YEAR(NOW())+$P$11&lt;AL362,YEAR(NOW())+$P$11,AL362))-YEAR(NOW())))))</f>
        <v>200751</v>
      </c>
      <c r="AU362" s="251">
        <f ca="1">IF(R362=0,0,R362*AV362/100/IF(OR($P$7="",ISNUMBER($P$7)=FALSE),1,((1+$P$7/100)^(IF(OR($P$11="",ISNUMBER($P$11)=FALSE),IF(AN362="",YEAR(NOW())+5,AN362),IF(YEAR(NOW())+$P$11+10&lt;IF(AN362="",YEAR(NOW())+5,AN362),YEAR(NOW())+$P$11+10,IF(AN362="",YEAR(NOW())+5,AN362)))-YEAR(NOW()))))*IF(OR($P$9="",ISNUMBER($P$9)=FALSE),1,((1+$P$9/100)^(IF(OR($P$11="",ISNUMBER($P$11)=FALSE),IF(AN362="",YEAR(NOW())+5,AN362),IF(YEAR(NOW())+$P$11+10&lt;IF(AN362="",YEAR(NOW())+5,AN362),YEAR(NOW())+$P$11+10,IF(AN362="",YEAR(NOW())+5,AN362)))-YEAR(NOW())))))</f>
        <v>23875</v>
      </c>
      <c r="AV362" s="78">
        <v>100</v>
      </c>
    </row>
    <row r="363" spans="1:48" x14ac:dyDescent="0.15">
      <c r="A363" s="112">
        <v>344</v>
      </c>
      <c r="B363" s="112" t="s">
        <v>1660</v>
      </c>
      <c r="C363" s="113" t="s">
        <v>1361</v>
      </c>
      <c r="D363" s="112" t="s">
        <v>502</v>
      </c>
      <c r="E363" s="119">
        <v>479579</v>
      </c>
      <c r="F363" s="112" t="s">
        <v>966</v>
      </c>
      <c r="G363" s="112" t="s">
        <v>1661</v>
      </c>
      <c r="H363" s="112" t="s">
        <v>1661</v>
      </c>
      <c r="I363" s="116">
        <v>1</v>
      </c>
      <c r="J363" s="288">
        <v>33600</v>
      </c>
      <c r="K363" s="288">
        <v>5500</v>
      </c>
      <c r="L363" s="288"/>
      <c r="M363" s="288" t="s">
        <v>989</v>
      </c>
      <c r="N363" s="288" t="s">
        <v>989</v>
      </c>
      <c r="O363" s="288">
        <v>39100</v>
      </c>
      <c r="P363" s="288">
        <f t="shared" ca="1" si="15"/>
        <v>39100</v>
      </c>
      <c r="Q363" s="289">
        <v>43314</v>
      </c>
      <c r="R363" s="289">
        <v>2387.5</v>
      </c>
      <c r="S363" s="289">
        <v>45701.5</v>
      </c>
      <c r="T363" s="290">
        <f t="shared" ca="1" si="16"/>
        <v>45701.5</v>
      </c>
      <c r="U363" s="109"/>
      <c r="V363" s="109" t="s">
        <v>1366</v>
      </c>
      <c r="W363" s="109" t="s">
        <v>1369</v>
      </c>
      <c r="X363" s="108" t="s">
        <v>1367</v>
      </c>
      <c r="Y363" s="108" t="s">
        <v>1140</v>
      </c>
      <c r="Z363" s="287">
        <v>45322</v>
      </c>
      <c r="AA363" s="107">
        <f t="shared" ca="1" si="17"/>
        <v>49705</v>
      </c>
      <c r="AB363" s="108" t="s">
        <v>1670</v>
      </c>
      <c r="AC363" s="108" t="s">
        <v>1669</v>
      </c>
      <c r="AD363" s="108">
        <v>2016</v>
      </c>
      <c r="AE363" s="110">
        <v>1478</v>
      </c>
      <c r="AF363" s="110">
        <v>729.14</v>
      </c>
      <c r="AG363" s="108" t="s">
        <v>1666</v>
      </c>
      <c r="AH363" s="110"/>
      <c r="AI363" s="109" t="s">
        <v>991</v>
      </c>
      <c r="AJ363" s="109"/>
      <c r="AK363" s="80">
        <v>49705</v>
      </c>
      <c r="AL363" s="78">
        <v>2036</v>
      </c>
      <c r="AM363" s="78">
        <v>2037</v>
      </c>
      <c r="AN363" s="78">
        <v>2064</v>
      </c>
      <c r="AO363" s="251">
        <f ca="1">IF(J363=0,0,J363*AV363/100/IF(OR($P$7="",ISNUMBER($P$7)=FALSE),1,((1+$P$7/100)^(IF(OR($P$11="",ISNUMBER($P$11)=FALSE),AL363,IF(YEAR(NOW())+$P$11&lt;AL363,YEAR(NOW())+$P$11,AL363))-YEAR(NOW()))))*IF(OR($P$9="",ISNUMBER($P$9)=FALSE),1,((1+$P$9/100)^(IF(OR($P$11="",ISNUMBER($P$11)=FALSE),AL363,IF(YEAR(NOW())+$P$11&lt;AL363,YEAR(NOW())+$P$11,AL363))-YEAR(NOW())))))</f>
        <v>33600</v>
      </c>
      <c r="AP363" s="251">
        <f ca="1">IF(K363=0,0,K363*AV363/100/IF(OR($P$7="",ISNUMBER($P$7)=FALSE),1,((1+$P$7/100)^(IF(OR($P$11="",ISNUMBER($P$11)=FALSE),AM363,IF(YEAR(NOW())+$P$11+1&lt;AM363,YEAR(NOW())+$P$11+1,AM363))-YEAR(NOW()))))*IF(OR($P$9="",ISNUMBER($P$9)=FALSE),1,((1+$P$9/100)^(IF(OR($P$11="",ISNUMBER($P$11)=FALSE),AM363,IF(YEAR(NOW())+$P$11+1&lt;AM363,YEAR(NOW())+$P$11+1,AM363))-YEAR(NOW())))))</f>
        <v>5500</v>
      </c>
      <c r="AQ363" s="251"/>
      <c r="AR363" s="251">
        <f ca="1">IF(M363="$0 (pad)",0,IF(M363=0,0,M363*AV363/100/IF(OR($P$7="",ISNUMBER($P$7)=FALSE),1,((1+$P$7/100)^(IF(OR($P$11="",ISNUMBER($P$11)=FALSE),AN363,IF(YEAR(NOW())+$P$11+10&lt;AN363,YEAR(NOW())+$P$11+10,AN363))-YEAR(NOW()))))*IF(OR($P$9="",ISNUMBER($P$9)=FALSE),1,((1+$P$9/100)^(IF(OR($P$11="",ISNUMBER($P$11)=FALSE),AN363,IF(YEAR(NOW())+$P$11+10&lt;AN363,YEAR(NOW())+$P$11+10,AN363))-YEAR(NOW()))))))</f>
        <v>0</v>
      </c>
      <c r="AS363" s="251">
        <f ca="1">IF(N363="$0 (pad)",0,IF(N363=0,0,N363*AV363/100/IF(OR($P$7="",ISNUMBER($P$7)=FALSE),1,((1+$P$7/100)^(IF(OR($P$11="",ISNUMBER($P$11)=FALSE),AN363,IF(YEAR(NOW())+$P$11+10&lt;AN363,YEAR(NOW())+$P$11+10,AN363))-YEAR(NOW()))))*IF(OR($P$9="",ISNUMBER($P$9)=FALSE),1,((1+$P$9/100)^(IF(OR($P$11="",ISNUMBER($P$11)=FALSE),AN363,IF(YEAR(NOW())+$P$11+10&lt;AN363,YEAR(NOW())+$P$11+10,AN363))-YEAR(NOW()))))))</f>
        <v>0</v>
      </c>
      <c r="AT363" s="251">
        <f ca="1">IF(Q363=0,0,Q363*AV363/100/IF(OR($P$7="",ISNUMBER($P$7)=FALSE),1,((1+$P$7/100)^(IF(OR($P$11="",ISNUMBER($P$11)=FALSE),AL363,IF(YEAR(NOW())+$P$11&lt;AL363,YEAR(NOW())+$P$11,AL363))-YEAR(NOW()))))*IF(OR($P$9="",ISNUMBER($P$9)=FALSE),1,((1+$P$9/100)^(IF(OR($P$11="",ISNUMBER($P$11)=FALSE),AL363,IF(YEAR(NOW())+$P$11&lt;AL363,YEAR(NOW())+$P$11,AL363))-YEAR(NOW())))))</f>
        <v>43314</v>
      </c>
      <c r="AU363" s="251">
        <f ca="1">IF(R363=0,0,R363*AV363/100/IF(OR($P$7="",ISNUMBER($P$7)=FALSE),1,((1+$P$7/100)^(IF(OR($P$11="",ISNUMBER($P$11)=FALSE),IF(AN363="",YEAR(NOW())+5,AN363),IF(YEAR(NOW())+$P$11+10&lt;IF(AN363="",YEAR(NOW())+5,AN363),YEAR(NOW())+$P$11+10,IF(AN363="",YEAR(NOW())+5,AN363)))-YEAR(NOW()))))*IF(OR($P$9="",ISNUMBER($P$9)=FALSE),1,((1+$P$9/100)^(IF(OR($P$11="",ISNUMBER($P$11)=FALSE),IF(AN363="",YEAR(NOW())+5,AN363),IF(YEAR(NOW())+$P$11+10&lt;IF(AN363="",YEAR(NOW())+5,AN363),YEAR(NOW())+$P$11+10,IF(AN363="",YEAR(NOW())+5,AN363)))-YEAR(NOW())))))</f>
        <v>2387.5</v>
      </c>
      <c r="AV363" s="78">
        <v>100</v>
      </c>
    </row>
    <row r="364" spans="1:48" x14ac:dyDescent="0.15">
      <c r="A364" s="112">
        <v>345</v>
      </c>
      <c r="B364" s="112" t="s">
        <v>1660</v>
      </c>
      <c r="C364" s="113" t="s">
        <v>1361</v>
      </c>
      <c r="D364" s="112" t="s">
        <v>503</v>
      </c>
      <c r="E364" s="119">
        <v>189131</v>
      </c>
      <c r="F364" s="112" t="s">
        <v>966</v>
      </c>
      <c r="G364" s="112" t="s">
        <v>1391</v>
      </c>
      <c r="H364" s="112" t="s">
        <v>1391</v>
      </c>
      <c r="I364" s="116">
        <v>1</v>
      </c>
      <c r="J364" s="288">
        <v>0</v>
      </c>
      <c r="K364" s="288">
        <v>0</v>
      </c>
      <c r="L364" s="288"/>
      <c r="M364" s="288">
        <v>0</v>
      </c>
      <c r="N364" s="288">
        <v>26800</v>
      </c>
      <c r="O364" s="288">
        <v>26800</v>
      </c>
      <c r="P364" s="288">
        <f t="shared" ca="1" si="15"/>
        <v>26800</v>
      </c>
      <c r="Q364" s="289">
        <v>0</v>
      </c>
      <c r="R364" s="289">
        <v>23875</v>
      </c>
      <c r="S364" s="289">
        <v>23875</v>
      </c>
      <c r="T364" s="290">
        <f t="shared" ca="1" si="16"/>
        <v>23875</v>
      </c>
      <c r="U364" s="109"/>
      <c r="V364" s="109" t="s">
        <v>1366</v>
      </c>
      <c r="W364" s="109" t="s">
        <v>1369</v>
      </c>
      <c r="X364" s="108" t="s">
        <v>1367</v>
      </c>
      <c r="Y364" s="108" t="s">
        <v>1142</v>
      </c>
      <c r="Z364" s="287"/>
      <c r="AA364" s="107" t="str">
        <f t="shared" ca="1" si="17"/>
        <v>Complete</v>
      </c>
      <c r="AB364" s="108"/>
      <c r="AC364" s="108" t="s">
        <v>1669</v>
      </c>
      <c r="AD364" s="108">
        <v>1997</v>
      </c>
      <c r="AE364" s="110">
        <v>964</v>
      </c>
      <c r="AF364" s="110">
        <v>964</v>
      </c>
      <c r="AG364" s="108" t="s">
        <v>1664</v>
      </c>
      <c r="AH364" s="110"/>
      <c r="AI364" s="109" t="s">
        <v>991</v>
      </c>
      <c r="AJ364" s="109"/>
      <c r="AK364" s="78" t="s">
        <v>990</v>
      </c>
      <c r="AN364" s="78">
        <v>2027</v>
      </c>
      <c r="AO364" s="251">
        <f ca="1">IF(J364=0,0,J364*AV364/100/IF(OR($P$7="",ISNUMBER($P$7)=FALSE),1,((1+$P$7/100)^(IF(OR($P$11="",ISNUMBER($P$11)=FALSE),AL364,IF(YEAR(NOW())+$P$11&lt;AL364,YEAR(NOW())+$P$11,AL364))-YEAR(NOW()))))*IF(OR($P$9="",ISNUMBER($P$9)=FALSE),1,((1+$P$9/100)^(IF(OR($P$11="",ISNUMBER($P$11)=FALSE),AL364,IF(YEAR(NOW())+$P$11&lt;AL364,YEAR(NOW())+$P$11,AL364))-YEAR(NOW())))))</f>
        <v>0</v>
      </c>
      <c r="AP364" s="251">
        <f ca="1">IF(K364=0,0,K364*AV364/100/IF(OR($P$7="",ISNUMBER($P$7)=FALSE),1,((1+$P$7/100)^(IF(OR($P$11="",ISNUMBER($P$11)=FALSE),AM364,IF(YEAR(NOW())+$P$11+1&lt;AM364,YEAR(NOW())+$P$11+1,AM364))-YEAR(NOW()))))*IF(OR($P$9="",ISNUMBER($P$9)=FALSE),1,((1+$P$9/100)^(IF(OR($P$11="",ISNUMBER($P$11)=FALSE),AM364,IF(YEAR(NOW())+$P$11+1&lt;AM364,YEAR(NOW())+$P$11+1,AM364))-YEAR(NOW())))))</f>
        <v>0</v>
      </c>
      <c r="AQ364" s="251"/>
      <c r="AR364" s="251">
        <f ca="1">IF(M364="$0 (pad)",0,IF(M364=0,0,M364*AV364/100/IF(OR($P$7="",ISNUMBER($P$7)=FALSE),1,((1+$P$7/100)^(IF(OR($P$11="",ISNUMBER($P$11)=FALSE),AN364,IF(YEAR(NOW())+$P$11+10&lt;AN364,YEAR(NOW())+$P$11+10,AN364))-YEAR(NOW()))))*IF(OR($P$9="",ISNUMBER($P$9)=FALSE),1,((1+$P$9/100)^(IF(OR($P$11="",ISNUMBER($P$11)=FALSE),AN364,IF(YEAR(NOW())+$P$11+10&lt;AN364,YEAR(NOW())+$P$11+10,AN364))-YEAR(NOW()))))))</f>
        <v>0</v>
      </c>
      <c r="AS364" s="251">
        <f ca="1">IF(N364="$0 (pad)",0,IF(N364=0,0,N364*AV364/100/IF(OR($P$7="",ISNUMBER($P$7)=FALSE),1,((1+$P$7/100)^(IF(OR($P$11="",ISNUMBER($P$11)=FALSE),AN364,IF(YEAR(NOW())+$P$11+10&lt;AN364,YEAR(NOW())+$P$11+10,AN364))-YEAR(NOW()))))*IF(OR($P$9="",ISNUMBER($P$9)=FALSE),1,((1+$P$9/100)^(IF(OR($P$11="",ISNUMBER($P$11)=FALSE),AN364,IF(YEAR(NOW())+$P$11+10&lt;AN364,YEAR(NOW())+$P$11+10,AN364))-YEAR(NOW()))))))</f>
        <v>26800</v>
      </c>
      <c r="AT364" s="251">
        <f ca="1">IF(Q364=0,0,Q364*AV364/100/IF(OR($P$7="",ISNUMBER($P$7)=FALSE),1,((1+$P$7/100)^(IF(OR($P$11="",ISNUMBER($P$11)=FALSE),AL364,IF(YEAR(NOW())+$P$11&lt;AL364,YEAR(NOW())+$P$11,AL364))-YEAR(NOW()))))*IF(OR($P$9="",ISNUMBER($P$9)=FALSE),1,((1+$P$9/100)^(IF(OR($P$11="",ISNUMBER($P$11)=FALSE),AL364,IF(YEAR(NOW())+$P$11&lt;AL364,YEAR(NOW())+$P$11,AL364))-YEAR(NOW())))))</f>
        <v>0</v>
      </c>
      <c r="AU364" s="251">
        <f ca="1">IF(R364=0,0,R364*AV364/100/IF(OR($P$7="",ISNUMBER($P$7)=FALSE),1,((1+$P$7/100)^(IF(OR($P$11="",ISNUMBER($P$11)=FALSE),IF(AN364="",YEAR(NOW())+5,AN364),IF(YEAR(NOW())+$P$11+10&lt;IF(AN364="",YEAR(NOW())+5,AN364),YEAR(NOW())+$P$11+10,IF(AN364="",YEAR(NOW())+5,AN364)))-YEAR(NOW()))))*IF(OR($P$9="",ISNUMBER($P$9)=FALSE),1,((1+$P$9/100)^(IF(OR($P$11="",ISNUMBER($P$11)=FALSE),IF(AN364="",YEAR(NOW())+5,AN364),IF(YEAR(NOW())+$P$11+10&lt;IF(AN364="",YEAR(NOW())+5,AN364),YEAR(NOW())+$P$11+10,IF(AN364="",YEAR(NOW())+5,AN364)))-YEAR(NOW())))))</f>
        <v>23875</v>
      </c>
      <c r="AV364" s="78">
        <v>100</v>
      </c>
    </row>
    <row r="365" spans="1:48" x14ac:dyDescent="0.15">
      <c r="A365" s="112">
        <v>346</v>
      </c>
      <c r="B365" s="112" t="s">
        <v>1660</v>
      </c>
      <c r="C365" s="113" t="s">
        <v>1361</v>
      </c>
      <c r="D365" s="112" t="s">
        <v>504</v>
      </c>
      <c r="E365" s="119">
        <v>454010</v>
      </c>
      <c r="F365" s="112" t="s">
        <v>966</v>
      </c>
      <c r="G365" s="112" t="s">
        <v>1662</v>
      </c>
      <c r="H365" s="112" t="s">
        <v>1662</v>
      </c>
      <c r="I365" s="116">
        <v>1</v>
      </c>
      <c r="J365" s="288">
        <v>37900</v>
      </c>
      <c r="K365" s="288">
        <v>5500</v>
      </c>
      <c r="L365" s="288"/>
      <c r="M365" s="288" t="s">
        <v>989</v>
      </c>
      <c r="N365" s="288" t="s">
        <v>989</v>
      </c>
      <c r="O365" s="288">
        <v>43400</v>
      </c>
      <c r="P365" s="288">
        <f t="shared" ca="1" si="15"/>
        <v>43400</v>
      </c>
      <c r="Q365" s="289">
        <v>43314</v>
      </c>
      <c r="R365" s="289">
        <v>23875</v>
      </c>
      <c r="S365" s="289">
        <v>67189</v>
      </c>
      <c r="T365" s="290">
        <f t="shared" ca="1" si="16"/>
        <v>67189</v>
      </c>
      <c r="U365" s="109"/>
      <c r="V365" s="109" t="s">
        <v>1366</v>
      </c>
      <c r="W365" s="109" t="s">
        <v>1369</v>
      </c>
      <c r="X365" s="108" t="s">
        <v>1367</v>
      </c>
      <c r="Y365" s="108" t="s">
        <v>1141</v>
      </c>
      <c r="Z365" s="287">
        <v>49052</v>
      </c>
      <c r="AA365" s="107">
        <f t="shared" ca="1" si="17"/>
        <v>53435</v>
      </c>
      <c r="AB365" s="108" t="s">
        <v>1670</v>
      </c>
      <c r="AC365" s="108" t="s">
        <v>1669</v>
      </c>
      <c r="AD365" s="108">
        <v>2013</v>
      </c>
      <c r="AE365" s="110">
        <v>1693</v>
      </c>
      <c r="AF365" s="110">
        <v>721.88</v>
      </c>
      <c r="AG365" s="108" t="s">
        <v>1666</v>
      </c>
      <c r="AH365" s="110">
        <v>2.5</v>
      </c>
      <c r="AI365" s="109" t="s">
        <v>991</v>
      </c>
      <c r="AJ365" s="109"/>
      <c r="AK365" s="80">
        <v>53435</v>
      </c>
      <c r="AL365" s="78">
        <v>2046</v>
      </c>
      <c r="AM365" s="78">
        <v>2047</v>
      </c>
      <c r="AN365" s="78">
        <v>2064</v>
      </c>
      <c r="AO365" s="251">
        <f ca="1">IF(J365=0,0,J365*AV365/100/IF(OR($P$7="",ISNUMBER($P$7)=FALSE),1,((1+$P$7/100)^(IF(OR($P$11="",ISNUMBER($P$11)=FALSE),AL365,IF(YEAR(NOW())+$P$11&lt;AL365,YEAR(NOW())+$P$11,AL365))-YEAR(NOW()))))*IF(OR($P$9="",ISNUMBER($P$9)=FALSE),1,((1+$P$9/100)^(IF(OR($P$11="",ISNUMBER($P$11)=FALSE),AL365,IF(YEAR(NOW())+$P$11&lt;AL365,YEAR(NOW())+$P$11,AL365))-YEAR(NOW())))))</f>
        <v>37900</v>
      </c>
      <c r="AP365" s="251">
        <f ca="1">IF(K365=0,0,K365*AV365/100/IF(OR($P$7="",ISNUMBER($P$7)=FALSE),1,((1+$P$7/100)^(IF(OR($P$11="",ISNUMBER($P$11)=FALSE),AM365,IF(YEAR(NOW())+$P$11+1&lt;AM365,YEAR(NOW())+$P$11+1,AM365))-YEAR(NOW()))))*IF(OR($P$9="",ISNUMBER($P$9)=FALSE),1,((1+$P$9/100)^(IF(OR($P$11="",ISNUMBER($P$11)=FALSE),AM365,IF(YEAR(NOW())+$P$11+1&lt;AM365,YEAR(NOW())+$P$11+1,AM365))-YEAR(NOW())))))</f>
        <v>5500</v>
      </c>
      <c r="AQ365" s="251"/>
      <c r="AR365" s="251">
        <f ca="1">IF(M365="$0 (pad)",0,IF(M365=0,0,M365*AV365/100/IF(OR($P$7="",ISNUMBER($P$7)=FALSE),1,((1+$P$7/100)^(IF(OR($P$11="",ISNUMBER($P$11)=FALSE),AN365,IF(YEAR(NOW())+$P$11+10&lt;AN365,YEAR(NOW())+$P$11+10,AN365))-YEAR(NOW()))))*IF(OR($P$9="",ISNUMBER($P$9)=FALSE),1,((1+$P$9/100)^(IF(OR($P$11="",ISNUMBER($P$11)=FALSE),AN365,IF(YEAR(NOW())+$P$11+10&lt;AN365,YEAR(NOW())+$P$11+10,AN365))-YEAR(NOW()))))))</f>
        <v>0</v>
      </c>
      <c r="AS365" s="251">
        <f ca="1">IF(N365="$0 (pad)",0,IF(N365=0,0,N365*AV365/100/IF(OR($P$7="",ISNUMBER($P$7)=FALSE),1,((1+$P$7/100)^(IF(OR($P$11="",ISNUMBER($P$11)=FALSE),AN365,IF(YEAR(NOW())+$P$11+10&lt;AN365,YEAR(NOW())+$P$11+10,AN365))-YEAR(NOW()))))*IF(OR($P$9="",ISNUMBER($P$9)=FALSE),1,((1+$P$9/100)^(IF(OR($P$11="",ISNUMBER($P$11)=FALSE),AN365,IF(YEAR(NOW())+$P$11+10&lt;AN365,YEAR(NOW())+$P$11+10,AN365))-YEAR(NOW()))))))</f>
        <v>0</v>
      </c>
      <c r="AT365" s="251">
        <f ca="1">IF(Q365=0,0,Q365*AV365/100/IF(OR($P$7="",ISNUMBER($P$7)=FALSE),1,((1+$P$7/100)^(IF(OR($P$11="",ISNUMBER($P$11)=FALSE),AL365,IF(YEAR(NOW())+$P$11&lt;AL365,YEAR(NOW())+$P$11,AL365))-YEAR(NOW()))))*IF(OR($P$9="",ISNUMBER($P$9)=FALSE),1,((1+$P$9/100)^(IF(OR($P$11="",ISNUMBER($P$11)=FALSE),AL365,IF(YEAR(NOW())+$P$11&lt;AL365,YEAR(NOW())+$P$11,AL365))-YEAR(NOW())))))</f>
        <v>43314</v>
      </c>
      <c r="AU365" s="251">
        <f ca="1">IF(R365=0,0,R365*AV365/100/IF(OR($P$7="",ISNUMBER($P$7)=FALSE),1,((1+$P$7/100)^(IF(OR($P$11="",ISNUMBER($P$11)=FALSE),IF(AN365="",YEAR(NOW())+5,AN365),IF(YEAR(NOW())+$P$11+10&lt;IF(AN365="",YEAR(NOW())+5,AN365),YEAR(NOW())+$P$11+10,IF(AN365="",YEAR(NOW())+5,AN365)))-YEAR(NOW()))))*IF(OR($P$9="",ISNUMBER($P$9)=FALSE),1,((1+$P$9/100)^(IF(OR($P$11="",ISNUMBER($P$11)=FALSE),IF(AN365="",YEAR(NOW())+5,AN365),IF(YEAR(NOW())+$P$11+10&lt;IF(AN365="",YEAR(NOW())+5,AN365),YEAR(NOW())+$P$11+10,IF(AN365="",YEAR(NOW())+5,AN365)))-YEAR(NOW())))))</f>
        <v>23875</v>
      </c>
      <c r="AV365" s="78">
        <v>100</v>
      </c>
    </row>
    <row r="366" spans="1:48" x14ac:dyDescent="0.15">
      <c r="A366" s="112">
        <v>347</v>
      </c>
      <c r="B366" s="112" t="s">
        <v>1660</v>
      </c>
      <c r="C366" s="113" t="s">
        <v>1361</v>
      </c>
      <c r="D366" s="112" t="s">
        <v>505</v>
      </c>
      <c r="E366" s="119">
        <v>482659</v>
      </c>
      <c r="F366" s="112" t="s">
        <v>966</v>
      </c>
      <c r="G366" s="112" t="s">
        <v>1662</v>
      </c>
      <c r="H366" s="112" t="s">
        <v>1662</v>
      </c>
      <c r="I366" s="116">
        <v>1</v>
      </c>
      <c r="J366" s="288">
        <v>40900</v>
      </c>
      <c r="K366" s="288">
        <v>5500</v>
      </c>
      <c r="L366" s="288"/>
      <c r="M366" s="288" t="s">
        <v>989</v>
      </c>
      <c r="N366" s="288" t="s">
        <v>989</v>
      </c>
      <c r="O366" s="288">
        <v>46400</v>
      </c>
      <c r="P366" s="288">
        <f t="shared" ca="1" si="15"/>
        <v>46400</v>
      </c>
      <c r="Q366" s="289">
        <v>43314</v>
      </c>
      <c r="R366" s="289">
        <v>2387.5</v>
      </c>
      <c r="S366" s="289">
        <v>45701.5</v>
      </c>
      <c r="T366" s="290">
        <f t="shared" ca="1" si="16"/>
        <v>45701.5</v>
      </c>
      <c r="U366" s="109"/>
      <c r="V366" s="109" t="s">
        <v>1366</v>
      </c>
      <c r="W366" s="109" t="s">
        <v>1369</v>
      </c>
      <c r="X366" s="108" t="s">
        <v>1367</v>
      </c>
      <c r="Y366" s="108" t="s">
        <v>1143</v>
      </c>
      <c r="Z366" s="287">
        <v>50822</v>
      </c>
      <c r="AA366" s="107">
        <f t="shared" ca="1" si="17"/>
        <v>55205</v>
      </c>
      <c r="AB366" s="108" t="s">
        <v>1670</v>
      </c>
      <c r="AC366" s="108" t="s">
        <v>1669</v>
      </c>
      <c r="AD366" s="108">
        <v>2017</v>
      </c>
      <c r="AE366" s="110">
        <v>1812</v>
      </c>
      <c r="AF366" s="110">
        <v>725.55</v>
      </c>
      <c r="AG366" s="108" t="s">
        <v>1666</v>
      </c>
      <c r="AH366" s="110">
        <v>3.8</v>
      </c>
      <c r="AI366" s="109" t="s">
        <v>991</v>
      </c>
      <c r="AJ366" s="109"/>
      <c r="AK366" s="80">
        <v>55205</v>
      </c>
      <c r="AL366" s="78">
        <v>2051</v>
      </c>
      <c r="AM366" s="78">
        <v>2052</v>
      </c>
      <c r="AN366" s="78">
        <v>2063</v>
      </c>
      <c r="AO366" s="251">
        <f ca="1">IF(J366=0,0,J366*AV366/100/IF(OR($P$7="",ISNUMBER($P$7)=FALSE),1,((1+$P$7/100)^(IF(OR($P$11="",ISNUMBER($P$11)=FALSE),AL366,IF(YEAR(NOW())+$P$11&lt;AL366,YEAR(NOW())+$P$11,AL366))-YEAR(NOW()))))*IF(OR($P$9="",ISNUMBER($P$9)=FALSE),1,((1+$P$9/100)^(IF(OR($P$11="",ISNUMBER($P$11)=FALSE),AL366,IF(YEAR(NOW())+$P$11&lt;AL366,YEAR(NOW())+$P$11,AL366))-YEAR(NOW())))))</f>
        <v>40900</v>
      </c>
      <c r="AP366" s="251">
        <f ca="1">IF(K366=0,0,K366*AV366/100/IF(OR($P$7="",ISNUMBER($P$7)=FALSE),1,((1+$P$7/100)^(IF(OR($P$11="",ISNUMBER($P$11)=FALSE),AM366,IF(YEAR(NOW())+$P$11+1&lt;AM366,YEAR(NOW())+$P$11+1,AM366))-YEAR(NOW()))))*IF(OR($P$9="",ISNUMBER($P$9)=FALSE),1,((1+$P$9/100)^(IF(OR($P$11="",ISNUMBER($P$11)=FALSE),AM366,IF(YEAR(NOW())+$P$11+1&lt;AM366,YEAR(NOW())+$P$11+1,AM366))-YEAR(NOW())))))</f>
        <v>5500</v>
      </c>
      <c r="AQ366" s="251"/>
      <c r="AR366" s="251">
        <f ca="1">IF(M366="$0 (pad)",0,IF(M366=0,0,M366*AV366/100/IF(OR($P$7="",ISNUMBER($P$7)=FALSE),1,((1+$P$7/100)^(IF(OR($P$11="",ISNUMBER($P$11)=FALSE),AN366,IF(YEAR(NOW())+$P$11+10&lt;AN366,YEAR(NOW())+$P$11+10,AN366))-YEAR(NOW()))))*IF(OR($P$9="",ISNUMBER($P$9)=FALSE),1,((1+$P$9/100)^(IF(OR($P$11="",ISNUMBER($P$11)=FALSE),AN366,IF(YEAR(NOW())+$P$11+10&lt;AN366,YEAR(NOW())+$P$11+10,AN366))-YEAR(NOW()))))))</f>
        <v>0</v>
      </c>
      <c r="AS366" s="251">
        <f ca="1">IF(N366="$0 (pad)",0,IF(N366=0,0,N366*AV366/100/IF(OR($P$7="",ISNUMBER($P$7)=FALSE),1,((1+$P$7/100)^(IF(OR($P$11="",ISNUMBER($P$11)=FALSE),AN366,IF(YEAR(NOW())+$P$11+10&lt;AN366,YEAR(NOW())+$P$11+10,AN366))-YEAR(NOW()))))*IF(OR($P$9="",ISNUMBER($P$9)=FALSE),1,((1+$P$9/100)^(IF(OR($P$11="",ISNUMBER($P$11)=FALSE),AN366,IF(YEAR(NOW())+$P$11+10&lt;AN366,YEAR(NOW())+$P$11+10,AN366))-YEAR(NOW()))))))</f>
        <v>0</v>
      </c>
      <c r="AT366" s="251">
        <f ca="1">IF(Q366=0,0,Q366*AV366/100/IF(OR($P$7="",ISNUMBER($P$7)=FALSE),1,((1+$P$7/100)^(IF(OR($P$11="",ISNUMBER($P$11)=FALSE),AL366,IF(YEAR(NOW())+$P$11&lt;AL366,YEAR(NOW())+$P$11,AL366))-YEAR(NOW()))))*IF(OR($P$9="",ISNUMBER($P$9)=FALSE),1,((1+$P$9/100)^(IF(OR($P$11="",ISNUMBER($P$11)=FALSE),AL366,IF(YEAR(NOW())+$P$11&lt;AL366,YEAR(NOW())+$P$11,AL366))-YEAR(NOW())))))</f>
        <v>43314</v>
      </c>
      <c r="AU366" s="251">
        <f ca="1">IF(R366=0,0,R366*AV366/100/IF(OR($P$7="",ISNUMBER($P$7)=FALSE),1,((1+$P$7/100)^(IF(OR($P$11="",ISNUMBER($P$11)=FALSE),IF(AN366="",YEAR(NOW())+5,AN366),IF(YEAR(NOW())+$P$11+10&lt;IF(AN366="",YEAR(NOW())+5,AN366),YEAR(NOW())+$P$11+10,IF(AN366="",YEAR(NOW())+5,AN366)))-YEAR(NOW()))))*IF(OR($P$9="",ISNUMBER($P$9)=FALSE),1,((1+$P$9/100)^(IF(OR($P$11="",ISNUMBER($P$11)=FALSE),IF(AN366="",YEAR(NOW())+5,AN366),IF(YEAR(NOW())+$P$11+10&lt;IF(AN366="",YEAR(NOW())+5,AN366),YEAR(NOW())+$P$11+10,IF(AN366="",YEAR(NOW())+5,AN366)))-YEAR(NOW())))))</f>
        <v>2387.5</v>
      </c>
      <c r="AV366" s="78">
        <v>100</v>
      </c>
    </row>
    <row r="367" spans="1:48" x14ac:dyDescent="0.15">
      <c r="A367" s="112">
        <v>348</v>
      </c>
      <c r="B367" s="112" t="s">
        <v>1660</v>
      </c>
      <c r="C367" s="113" t="s">
        <v>1361</v>
      </c>
      <c r="D367" s="112" t="s">
        <v>506</v>
      </c>
      <c r="E367" s="119">
        <v>482644</v>
      </c>
      <c r="F367" s="112" t="s">
        <v>966</v>
      </c>
      <c r="G367" s="112" t="s">
        <v>1662</v>
      </c>
      <c r="H367" s="112" t="s">
        <v>1662</v>
      </c>
      <c r="I367" s="116">
        <v>1</v>
      </c>
      <c r="J367" s="288">
        <v>39300</v>
      </c>
      <c r="K367" s="288">
        <v>5500</v>
      </c>
      <c r="L367" s="288"/>
      <c r="M367" s="288" t="s">
        <v>989</v>
      </c>
      <c r="N367" s="288" t="s">
        <v>989</v>
      </c>
      <c r="O367" s="288">
        <v>44800</v>
      </c>
      <c r="P367" s="288">
        <f t="shared" ca="1" si="15"/>
        <v>44800</v>
      </c>
      <c r="Q367" s="289">
        <v>43314</v>
      </c>
      <c r="R367" s="289">
        <v>23875</v>
      </c>
      <c r="S367" s="289">
        <v>67189</v>
      </c>
      <c r="T367" s="290">
        <f t="shared" ca="1" si="16"/>
        <v>67189</v>
      </c>
      <c r="U367" s="109"/>
      <c r="V367" s="109" t="s">
        <v>1366</v>
      </c>
      <c r="W367" s="109" t="s">
        <v>1369</v>
      </c>
      <c r="X367" s="108" t="s">
        <v>1367</v>
      </c>
      <c r="Y367" s="108" t="s">
        <v>1143</v>
      </c>
      <c r="Z367" s="287">
        <v>50815</v>
      </c>
      <c r="AA367" s="107">
        <f t="shared" ca="1" si="17"/>
        <v>55198</v>
      </c>
      <c r="AB367" s="108" t="s">
        <v>1670</v>
      </c>
      <c r="AC367" s="108" t="s">
        <v>1669</v>
      </c>
      <c r="AD367" s="108">
        <v>2017</v>
      </c>
      <c r="AE367" s="110">
        <v>1782</v>
      </c>
      <c r="AF367" s="110">
        <v>727.9</v>
      </c>
      <c r="AG367" s="108" t="s">
        <v>1666</v>
      </c>
      <c r="AH367" s="110">
        <v>3.6</v>
      </c>
      <c r="AI367" s="109" t="s">
        <v>991</v>
      </c>
      <c r="AJ367" s="109"/>
      <c r="AK367" s="80">
        <v>55198</v>
      </c>
      <c r="AL367" s="78">
        <v>2051</v>
      </c>
      <c r="AM367" s="78">
        <v>2052</v>
      </c>
      <c r="AN367" s="78">
        <v>2063</v>
      </c>
      <c r="AO367" s="251">
        <f ca="1">IF(J367=0,0,J367*AV367/100/IF(OR($P$7="",ISNUMBER($P$7)=FALSE),1,((1+$P$7/100)^(IF(OR($P$11="",ISNUMBER($P$11)=FALSE),AL367,IF(YEAR(NOW())+$P$11&lt;AL367,YEAR(NOW())+$P$11,AL367))-YEAR(NOW()))))*IF(OR($P$9="",ISNUMBER($P$9)=FALSE),1,((1+$P$9/100)^(IF(OR($P$11="",ISNUMBER($P$11)=FALSE),AL367,IF(YEAR(NOW())+$P$11&lt;AL367,YEAR(NOW())+$P$11,AL367))-YEAR(NOW())))))</f>
        <v>39300</v>
      </c>
      <c r="AP367" s="251">
        <f ca="1">IF(K367=0,0,K367*AV367/100/IF(OR($P$7="",ISNUMBER($P$7)=FALSE),1,((1+$P$7/100)^(IF(OR($P$11="",ISNUMBER($P$11)=FALSE),AM367,IF(YEAR(NOW())+$P$11+1&lt;AM367,YEAR(NOW())+$P$11+1,AM367))-YEAR(NOW()))))*IF(OR($P$9="",ISNUMBER($P$9)=FALSE),1,((1+$P$9/100)^(IF(OR($P$11="",ISNUMBER($P$11)=FALSE),AM367,IF(YEAR(NOW())+$P$11+1&lt;AM367,YEAR(NOW())+$P$11+1,AM367))-YEAR(NOW())))))</f>
        <v>5500</v>
      </c>
      <c r="AQ367" s="251"/>
      <c r="AR367" s="251">
        <f ca="1">IF(M367="$0 (pad)",0,IF(M367=0,0,M367*AV367/100/IF(OR($P$7="",ISNUMBER($P$7)=FALSE),1,((1+$P$7/100)^(IF(OR($P$11="",ISNUMBER($P$11)=FALSE),AN367,IF(YEAR(NOW())+$P$11+10&lt;AN367,YEAR(NOW())+$P$11+10,AN367))-YEAR(NOW()))))*IF(OR($P$9="",ISNUMBER($P$9)=FALSE),1,((1+$P$9/100)^(IF(OR($P$11="",ISNUMBER($P$11)=FALSE),AN367,IF(YEAR(NOW())+$P$11+10&lt;AN367,YEAR(NOW())+$P$11+10,AN367))-YEAR(NOW()))))))</f>
        <v>0</v>
      </c>
      <c r="AS367" s="251">
        <f ca="1">IF(N367="$0 (pad)",0,IF(N367=0,0,N367*AV367/100/IF(OR($P$7="",ISNUMBER($P$7)=FALSE),1,((1+$P$7/100)^(IF(OR($P$11="",ISNUMBER($P$11)=FALSE),AN367,IF(YEAR(NOW())+$P$11+10&lt;AN367,YEAR(NOW())+$P$11+10,AN367))-YEAR(NOW()))))*IF(OR($P$9="",ISNUMBER($P$9)=FALSE),1,((1+$P$9/100)^(IF(OR($P$11="",ISNUMBER($P$11)=FALSE),AN367,IF(YEAR(NOW())+$P$11+10&lt;AN367,YEAR(NOW())+$P$11+10,AN367))-YEAR(NOW()))))))</f>
        <v>0</v>
      </c>
      <c r="AT367" s="251">
        <f ca="1">IF(Q367=0,0,Q367*AV367/100/IF(OR($P$7="",ISNUMBER($P$7)=FALSE),1,((1+$P$7/100)^(IF(OR($P$11="",ISNUMBER($P$11)=FALSE),AL367,IF(YEAR(NOW())+$P$11&lt;AL367,YEAR(NOW())+$P$11,AL367))-YEAR(NOW()))))*IF(OR($P$9="",ISNUMBER($P$9)=FALSE),1,((1+$P$9/100)^(IF(OR($P$11="",ISNUMBER($P$11)=FALSE),AL367,IF(YEAR(NOW())+$P$11&lt;AL367,YEAR(NOW())+$P$11,AL367))-YEAR(NOW())))))</f>
        <v>43314</v>
      </c>
      <c r="AU367" s="251">
        <f ca="1">IF(R367=0,0,R367*AV367/100/IF(OR($P$7="",ISNUMBER($P$7)=FALSE),1,((1+$P$7/100)^(IF(OR($P$11="",ISNUMBER($P$11)=FALSE),IF(AN367="",YEAR(NOW())+5,AN367),IF(YEAR(NOW())+$P$11+10&lt;IF(AN367="",YEAR(NOW())+5,AN367),YEAR(NOW())+$P$11+10,IF(AN367="",YEAR(NOW())+5,AN367)))-YEAR(NOW()))))*IF(OR($P$9="",ISNUMBER($P$9)=FALSE),1,((1+$P$9/100)^(IF(OR($P$11="",ISNUMBER($P$11)=FALSE),IF(AN367="",YEAR(NOW())+5,AN367),IF(YEAR(NOW())+$P$11+10&lt;IF(AN367="",YEAR(NOW())+5,AN367),YEAR(NOW())+$P$11+10,IF(AN367="",YEAR(NOW())+5,AN367)))-YEAR(NOW())))))</f>
        <v>23875</v>
      </c>
      <c r="AV367" s="78">
        <v>100</v>
      </c>
    </row>
    <row r="368" spans="1:48" x14ac:dyDescent="0.15">
      <c r="A368" s="112">
        <v>349</v>
      </c>
      <c r="B368" s="112" t="s">
        <v>1660</v>
      </c>
      <c r="C368" s="113" t="s">
        <v>1361</v>
      </c>
      <c r="D368" s="112" t="s">
        <v>507</v>
      </c>
      <c r="E368" s="119">
        <v>482652</v>
      </c>
      <c r="F368" s="112" t="s">
        <v>966</v>
      </c>
      <c r="G368" s="112" t="s">
        <v>1662</v>
      </c>
      <c r="H368" s="112" t="s">
        <v>1662</v>
      </c>
      <c r="I368" s="116">
        <v>1</v>
      </c>
      <c r="J368" s="288">
        <v>37900</v>
      </c>
      <c r="K368" s="288">
        <v>5500</v>
      </c>
      <c r="L368" s="288"/>
      <c r="M368" s="288" t="s">
        <v>989</v>
      </c>
      <c r="N368" s="288" t="s">
        <v>989</v>
      </c>
      <c r="O368" s="288">
        <v>43400</v>
      </c>
      <c r="P368" s="288">
        <f t="shared" ca="1" si="15"/>
        <v>43400</v>
      </c>
      <c r="Q368" s="289">
        <v>43314</v>
      </c>
      <c r="R368" s="289">
        <v>2387.5</v>
      </c>
      <c r="S368" s="289">
        <v>45701.5</v>
      </c>
      <c r="T368" s="290">
        <f t="shared" ca="1" si="16"/>
        <v>45701.5</v>
      </c>
      <c r="U368" s="109"/>
      <c r="V368" s="109" t="s">
        <v>1366</v>
      </c>
      <c r="W368" s="109" t="s">
        <v>1369</v>
      </c>
      <c r="X368" s="108" t="s">
        <v>1367</v>
      </c>
      <c r="Y368" s="108" t="s">
        <v>1143</v>
      </c>
      <c r="Z368" s="287">
        <v>50584</v>
      </c>
      <c r="AA368" s="107">
        <f t="shared" ca="1" si="17"/>
        <v>54967</v>
      </c>
      <c r="AB368" s="108" t="s">
        <v>1670</v>
      </c>
      <c r="AC368" s="108" t="s">
        <v>1669</v>
      </c>
      <c r="AD368" s="108">
        <v>2017</v>
      </c>
      <c r="AE368" s="110">
        <v>1748</v>
      </c>
      <c r="AF368" s="110">
        <v>727.05</v>
      </c>
      <c r="AG368" s="108" t="s">
        <v>1666</v>
      </c>
      <c r="AH368" s="110">
        <v>3.5</v>
      </c>
      <c r="AI368" s="109" t="s">
        <v>991</v>
      </c>
      <c r="AJ368" s="109"/>
      <c r="AK368" s="80">
        <v>54967</v>
      </c>
      <c r="AL368" s="78">
        <v>2050</v>
      </c>
      <c r="AM368" s="78">
        <v>2051</v>
      </c>
      <c r="AN368" s="78">
        <v>2063</v>
      </c>
      <c r="AO368" s="251">
        <f ca="1">IF(J368=0,0,J368*AV368/100/IF(OR($P$7="",ISNUMBER($P$7)=FALSE),1,((1+$P$7/100)^(IF(OR($P$11="",ISNUMBER($P$11)=FALSE),AL368,IF(YEAR(NOW())+$P$11&lt;AL368,YEAR(NOW())+$P$11,AL368))-YEAR(NOW()))))*IF(OR($P$9="",ISNUMBER($P$9)=FALSE),1,((1+$P$9/100)^(IF(OR($P$11="",ISNUMBER($P$11)=FALSE),AL368,IF(YEAR(NOW())+$P$11&lt;AL368,YEAR(NOW())+$P$11,AL368))-YEAR(NOW())))))</f>
        <v>37900</v>
      </c>
      <c r="AP368" s="251">
        <f ca="1">IF(K368=0,0,K368*AV368/100/IF(OR($P$7="",ISNUMBER($P$7)=FALSE),1,((1+$P$7/100)^(IF(OR($P$11="",ISNUMBER($P$11)=FALSE),AM368,IF(YEAR(NOW())+$P$11+1&lt;AM368,YEAR(NOW())+$P$11+1,AM368))-YEAR(NOW()))))*IF(OR($P$9="",ISNUMBER($P$9)=FALSE),1,((1+$P$9/100)^(IF(OR($P$11="",ISNUMBER($P$11)=FALSE),AM368,IF(YEAR(NOW())+$P$11+1&lt;AM368,YEAR(NOW())+$P$11+1,AM368))-YEAR(NOW())))))</f>
        <v>5500</v>
      </c>
      <c r="AQ368" s="251"/>
      <c r="AR368" s="251">
        <f ca="1">IF(M368="$0 (pad)",0,IF(M368=0,0,M368*AV368/100/IF(OR($P$7="",ISNUMBER($P$7)=FALSE),1,((1+$P$7/100)^(IF(OR($P$11="",ISNUMBER($P$11)=FALSE),AN368,IF(YEAR(NOW())+$P$11+10&lt;AN368,YEAR(NOW())+$P$11+10,AN368))-YEAR(NOW()))))*IF(OR($P$9="",ISNUMBER($P$9)=FALSE),1,((1+$P$9/100)^(IF(OR($P$11="",ISNUMBER($P$11)=FALSE),AN368,IF(YEAR(NOW())+$P$11+10&lt;AN368,YEAR(NOW())+$P$11+10,AN368))-YEAR(NOW()))))))</f>
        <v>0</v>
      </c>
      <c r="AS368" s="251">
        <f ca="1">IF(N368="$0 (pad)",0,IF(N368=0,0,N368*AV368/100/IF(OR($P$7="",ISNUMBER($P$7)=FALSE),1,((1+$P$7/100)^(IF(OR($P$11="",ISNUMBER($P$11)=FALSE),AN368,IF(YEAR(NOW())+$P$11+10&lt;AN368,YEAR(NOW())+$P$11+10,AN368))-YEAR(NOW()))))*IF(OR($P$9="",ISNUMBER($P$9)=FALSE),1,((1+$P$9/100)^(IF(OR($P$11="",ISNUMBER($P$11)=FALSE),AN368,IF(YEAR(NOW())+$P$11+10&lt;AN368,YEAR(NOW())+$P$11+10,AN368))-YEAR(NOW()))))))</f>
        <v>0</v>
      </c>
      <c r="AT368" s="251">
        <f ca="1">IF(Q368=0,0,Q368*AV368/100/IF(OR($P$7="",ISNUMBER($P$7)=FALSE),1,((1+$P$7/100)^(IF(OR($P$11="",ISNUMBER($P$11)=FALSE),AL368,IF(YEAR(NOW())+$P$11&lt;AL368,YEAR(NOW())+$P$11,AL368))-YEAR(NOW()))))*IF(OR($P$9="",ISNUMBER($P$9)=FALSE),1,((1+$P$9/100)^(IF(OR($P$11="",ISNUMBER($P$11)=FALSE),AL368,IF(YEAR(NOW())+$P$11&lt;AL368,YEAR(NOW())+$P$11,AL368))-YEAR(NOW())))))</f>
        <v>43314</v>
      </c>
      <c r="AU368" s="251">
        <f ca="1">IF(R368=0,0,R368*AV368/100/IF(OR($P$7="",ISNUMBER($P$7)=FALSE),1,((1+$P$7/100)^(IF(OR($P$11="",ISNUMBER($P$11)=FALSE),IF(AN368="",YEAR(NOW())+5,AN368),IF(YEAR(NOW())+$P$11+10&lt;IF(AN368="",YEAR(NOW())+5,AN368),YEAR(NOW())+$P$11+10,IF(AN368="",YEAR(NOW())+5,AN368)))-YEAR(NOW()))))*IF(OR($P$9="",ISNUMBER($P$9)=FALSE),1,((1+$P$9/100)^(IF(OR($P$11="",ISNUMBER($P$11)=FALSE),IF(AN368="",YEAR(NOW())+5,AN368),IF(YEAR(NOW())+$P$11+10&lt;IF(AN368="",YEAR(NOW())+5,AN368),YEAR(NOW())+$P$11+10,IF(AN368="",YEAR(NOW())+5,AN368)))-YEAR(NOW())))))</f>
        <v>2387.5</v>
      </c>
      <c r="AV368" s="78">
        <v>100</v>
      </c>
    </row>
    <row r="369" spans="1:48" x14ac:dyDescent="0.15">
      <c r="A369" s="112">
        <v>350</v>
      </c>
      <c r="B369" s="112" t="s">
        <v>1660</v>
      </c>
      <c r="C369" s="113" t="s">
        <v>1361</v>
      </c>
      <c r="D369" s="112" t="s">
        <v>508</v>
      </c>
      <c r="E369" s="119">
        <v>482645</v>
      </c>
      <c r="F369" s="112" t="s">
        <v>966</v>
      </c>
      <c r="G369" s="112" t="s">
        <v>1662</v>
      </c>
      <c r="H369" s="112" t="s">
        <v>1662</v>
      </c>
      <c r="I369" s="116">
        <v>1</v>
      </c>
      <c r="J369" s="288">
        <v>46500</v>
      </c>
      <c r="K369" s="288">
        <v>20500</v>
      </c>
      <c r="L369" s="288"/>
      <c r="M369" s="288">
        <v>0</v>
      </c>
      <c r="N369" s="288">
        <v>140900</v>
      </c>
      <c r="O369" s="288">
        <v>207900</v>
      </c>
      <c r="P369" s="288">
        <f t="shared" ca="1" si="15"/>
        <v>207900</v>
      </c>
      <c r="Q369" s="289">
        <v>43314</v>
      </c>
      <c r="R369" s="289">
        <v>2387.5</v>
      </c>
      <c r="S369" s="289">
        <v>45701.5</v>
      </c>
      <c r="T369" s="290">
        <f t="shared" ca="1" si="16"/>
        <v>45701.5</v>
      </c>
      <c r="U369" s="109"/>
      <c r="V369" s="109" t="s">
        <v>1366</v>
      </c>
      <c r="W369" s="109" t="s">
        <v>1369</v>
      </c>
      <c r="X369" s="108" t="s">
        <v>1367</v>
      </c>
      <c r="Y369" s="108" t="s">
        <v>1143</v>
      </c>
      <c r="Z369" s="287">
        <v>51526</v>
      </c>
      <c r="AA369" s="107">
        <f t="shared" ca="1" si="17"/>
        <v>55909</v>
      </c>
      <c r="AB369" s="108" t="s">
        <v>1670</v>
      </c>
      <c r="AC369" s="108" t="s">
        <v>1669</v>
      </c>
      <c r="AD369" s="108">
        <v>2017</v>
      </c>
      <c r="AE369" s="110">
        <v>1987</v>
      </c>
      <c r="AF369" s="110">
        <v>721.43</v>
      </c>
      <c r="AG369" s="108" t="s">
        <v>1666</v>
      </c>
      <c r="AH369" s="110">
        <v>5.0999999999999996</v>
      </c>
      <c r="AI369" s="109" t="s">
        <v>991</v>
      </c>
      <c r="AJ369" s="109"/>
      <c r="AK369" s="80">
        <v>55909</v>
      </c>
      <c r="AL369" s="78">
        <v>2053</v>
      </c>
      <c r="AM369" s="78">
        <v>2054</v>
      </c>
      <c r="AN369" s="78">
        <v>2063</v>
      </c>
      <c r="AO369" s="251">
        <f ca="1">IF(J369=0,0,J369*AV369/100/IF(OR($P$7="",ISNUMBER($P$7)=FALSE),1,((1+$P$7/100)^(IF(OR($P$11="",ISNUMBER($P$11)=FALSE),AL369,IF(YEAR(NOW())+$P$11&lt;AL369,YEAR(NOW())+$P$11,AL369))-YEAR(NOW()))))*IF(OR($P$9="",ISNUMBER($P$9)=FALSE),1,((1+$P$9/100)^(IF(OR($P$11="",ISNUMBER($P$11)=FALSE),AL369,IF(YEAR(NOW())+$P$11&lt;AL369,YEAR(NOW())+$P$11,AL369))-YEAR(NOW())))))</f>
        <v>46500</v>
      </c>
      <c r="AP369" s="251">
        <f ca="1">IF(K369=0,0,K369*AV369/100/IF(OR($P$7="",ISNUMBER($P$7)=FALSE),1,((1+$P$7/100)^(IF(OR($P$11="",ISNUMBER($P$11)=FALSE),AM369,IF(YEAR(NOW())+$P$11+1&lt;AM369,YEAR(NOW())+$P$11+1,AM369))-YEAR(NOW()))))*IF(OR($P$9="",ISNUMBER($P$9)=FALSE),1,((1+$P$9/100)^(IF(OR($P$11="",ISNUMBER($P$11)=FALSE),AM369,IF(YEAR(NOW())+$P$11+1&lt;AM369,YEAR(NOW())+$P$11+1,AM369))-YEAR(NOW())))))</f>
        <v>20500</v>
      </c>
      <c r="AQ369" s="251"/>
      <c r="AR369" s="251">
        <f ca="1">IF(M369="$0 (pad)",0,IF(M369=0,0,M369*AV369/100/IF(OR($P$7="",ISNUMBER($P$7)=FALSE),1,((1+$P$7/100)^(IF(OR($P$11="",ISNUMBER($P$11)=FALSE),AN369,IF(YEAR(NOW())+$P$11+10&lt;AN369,YEAR(NOW())+$P$11+10,AN369))-YEAR(NOW()))))*IF(OR($P$9="",ISNUMBER($P$9)=FALSE),1,((1+$P$9/100)^(IF(OR($P$11="",ISNUMBER($P$11)=FALSE),AN369,IF(YEAR(NOW())+$P$11+10&lt;AN369,YEAR(NOW())+$P$11+10,AN369))-YEAR(NOW()))))))</f>
        <v>0</v>
      </c>
      <c r="AS369" s="251">
        <f ca="1">IF(N369="$0 (pad)",0,IF(N369=0,0,N369*AV369/100/IF(OR($P$7="",ISNUMBER($P$7)=FALSE),1,((1+$P$7/100)^(IF(OR($P$11="",ISNUMBER($P$11)=FALSE),AN369,IF(YEAR(NOW())+$P$11+10&lt;AN369,YEAR(NOW())+$P$11+10,AN369))-YEAR(NOW()))))*IF(OR($P$9="",ISNUMBER($P$9)=FALSE),1,((1+$P$9/100)^(IF(OR($P$11="",ISNUMBER($P$11)=FALSE),AN369,IF(YEAR(NOW())+$P$11+10&lt;AN369,YEAR(NOW())+$P$11+10,AN369))-YEAR(NOW()))))))</f>
        <v>140900</v>
      </c>
      <c r="AT369" s="251">
        <f ca="1">IF(Q369=0,0,Q369*AV369/100/IF(OR($P$7="",ISNUMBER($P$7)=FALSE),1,((1+$P$7/100)^(IF(OR($P$11="",ISNUMBER($P$11)=FALSE),AL369,IF(YEAR(NOW())+$P$11&lt;AL369,YEAR(NOW())+$P$11,AL369))-YEAR(NOW()))))*IF(OR($P$9="",ISNUMBER($P$9)=FALSE),1,((1+$P$9/100)^(IF(OR($P$11="",ISNUMBER($P$11)=FALSE),AL369,IF(YEAR(NOW())+$P$11&lt;AL369,YEAR(NOW())+$P$11,AL369))-YEAR(NOW())))))</f>
        <v>43314</v>
      </c>
      <c r="AU369" s="251">
        <f ca="1">IF(R369=0,0,R369*AV369/100/IF(OR($P$7="",ISNUMBER($P$7)=FALSE),1,((1+$P$7/100)^(IF(OR($P$11="",ISNUMBER($P$11)=FALSE),IF(AN369="",YEAR(NOW())+5,AN369),IF(YEAR(NOW())+$P$11+10&lt;IF(AN369="",YEAR(NOW())+5,AN369),YEAR(NOW())+$P$11+10,IF(AN369="",YEAR(NOW())+5,AN369)))-YEAR(NOW()))))*IF(OR($P$9="",ISNUMBER($P$9)=FALSE),1,((1+$P$9/100)^(IF(OR($P$11="",ISNUMBER($P$11)=FALSE),IF(AN369="",YEAR(NOW())+5,AN369),IF(YEAR(NOW())+$P$11+10&lt;IF(AN369="",YEAR(NOW())+5,AN369),YEAR(NOW())+$P$11+10,IF(AN369="",YEAR(NOW())+5,AN369)))-YEAR(NOW())))))</f>
        <v>2387.5</v>
      </c>
      <c r="AV369" s="78">
        <v>100</v>
      </c>
    </row>
    <row r="370" spans="1:48" x14ac:dyDescent="0.15">
      <c r="A370" s="112">
        <v>351</v>
      </c>
      <c r="B370" s="112" t="s">
        <v>1660</v>
      </c>
      <c r="C370" s="113" t="s">
        <v>1361</v>
      </c>
      <c r="D370" s="112" t="s">
        <v>509</v>
      </c>
      <c r="E370" s="119">
        <v>482653</v>
      </c>
      <c r="F370" s="112" t="s">
        <v>966</v>
      </c>
      <c r="G370" s="112" t="s">
        <v>1662</v>
      </c>
      <c r="H370" s="112" t="s">
        <v>1662</v>
      </c>
      <c r="I370" s="116">
        <v>1</v>
      </c>
      <c r="J370" s="288">
        <v>45100</v>
      </c>
      <c r="K370" s="288">
        <v>5500</v>
      </c>
      <c r="L370" s="288"/>
      <c r="M370" s="288" t="s">
        <v>989</v>
      </c>
      <c r="N370" s="288" t="s">
        <v>989</v>
      </c>
      <c r="O370" s="288">
        <v>50600</v>
      </c>
      <c r="P370" s="288">
        <f t="shared" ca="1" si="15"/>
        <v>50600</v>
      </c>
      <c r="Q370" s="289">
        <v>43314</v>
      </c>
      <c r="R370" s="289">
        <v>2387.5</v>
      </c>
      <c r="S370" s="289">
        <v>45701.5</v>
      </c>
      <c r="T370" s="290">
        <f t="shared" ca="1" si="16"/>
        <v>45701.5</v>
      </c>
      <c r="U370" s="109"/>
      <c r="V370" s="109" t="s">
        <v>1366</v>
      </c>
      <c r="W370" s="109" t="s">
        <v>1369</v>
      </c>
      <c r="X370" s="108" t="s">
        <v>1367</v>
      </c>
      <c r="Y370" s="108" t="s">
        <v>1143</v>
      </c>
      <c r="Z370" s="287">
        <v>50388</v>
      </c>
      <c r="AA370" s="107">
        <f t="shared" ca="1" si="17"/>
        <v>54771</v>
      </c>
      <c r="AB370" s="108" t="s">
        <v>1670</v>
      </c>
      <c r="AC370" s="108" t="s">
        <v>1669</v>
      </c>
      <c r="AD370" s="108">
        <v>2017</v>
      </c>
      <c r="AE370" s="110">
        <v>1887</v>
      </c>
      <c r="AF370" s="110">
        <v>722.98</v>
      </c>
      <c r="AG370" s="108" t="s">
        <v>1666</v>
      </c>
      <c r="AH370" s="110">
        <v>3.2</v>
      </c>
      <c r="AI370" s="109" t="s">
        <v>991</v>
      </c>
      <c r="AJ370" s="109"/>
      <c r="AK370" s="80">
        <v>54771</v>
      </c>
      <c r="AL370" s="78">
        <v>2049</v>
      </c>
      <c r="AM370" s="78">
        <v>2050</v>
      </c>
      <c r="AN370" s="78">
        <v>2063</v>
      </c>
      <c r="AO370" s="251">
        <f ca="1">IF(J370=0,0,J370*AV370/100/IF(OR($P$7="",ISNUMBER($P$7)=FALSE),1,((1+$P$7/100)^(IF(OR($P$11="",ISNUMBER($P$11)=FALSE),AL370,IF(YEAR(NOW())+$P$11&lt;AL370,YEAR(NOW())+$P$11,AL370))-YEAR(NOW()))))*IF(OR($P$9="",ISNUMBER($P$9)=FALSE),1,((1+$P$9/100)^(IF(OR($P$11="",ISNUMBER($P$11)=FALSE),AL370,IF(YEAR(NOW())+$P$11&lt;AL370,YEAR(NOW())+$P$11,AL370))-YEAR(NOW())))))</f>
        <v>45100</v>
      </c>
      <c r="AP370" s="251">
        <f ca="1">IF(K370=0,0,K370*AV370/100/IF(OR($P$7="",ISNUMBER($P$7)=FALSE),1,((1+$P$7/100)^(IF(OR($P$11="",ISNUMBER($P$11)=FALSE),AM370,IF(YEAR(NOW())+$P$11+1&lt;AM370,YEAR(NOW())+$P$11+1,AM370))-YEAR(NOW()))))*IF(OR($P$9="",ISNUMBER($P$9)=FALSE),1,((1+$P$9/100)^(IF(OR($P$11="",ISNUMBER($P$11)=FALSE),AM370,IF(YEAR(NOW())+$P$11+1&lt;AM370,YEAR(NOW())+$P$11+1,AM370))-YEAR(NOW())))))</f>
        <v>5500</v>
      </c>
      <c r="AQ370" s="251"/>
      <c r="AR370" s="251">
        <f ca="1">IF(M370="$0 (pad)",0,IF(M370=0,0,M370*AV370/100/IF(OR($P$7="",ISNUMBER($P$7)=FALSE),1,((1+$P$7/100)^(IF(OR($P$11="",ISNUMBER($P$11)=FALSE),AN370,IF(YEAR(NOW())+$P$11+10&lt;AN370,YEAR(NOW())+$P$11+10,AN370))-YEAR(NOW()))))*IF(OR($P$9="",ISNUMBER($P$9)=FALSE),1,((1+$P$9/100)^(IF(OR($P$11="",ISNUMBER($P$11)=FALSE),AN370,IF(YEAR(NOW())+$P$11+10&lt;AN370,YEAR(NOW())+$P$11+10,AN370))-YEAR(NOW()))))))</f>
        <v>0</v>
      </c>
      <c r="AS370" s="251">
        <f ca="1">IF(N370="$0 (pad)",0,IF(N370=0,0,N370*AV370/100/IF(OR($P$7="",ISNUMBER($P$7)=FALSE),1,((1+$P$7/100)^(IF(OR($P$11="",ISNUMBER($P$11)=FALSE),AN370,IF(YEAR(NOW())+$P$11+10&lt;AN370,YEAR(NOW())+$P$11+10,AN370))-YEAR(NOW()))))*IF(OR($P$9="",ISNUMBER($P$9)=FALSE),1,((1+$P$9/100)^(IF(OR($P$11="",ISNUMBER($P$11)=FALSE),AN370,IF(YEAR(NOW())+$P$11+10&lt;AN370,YEAR(NOW())+$P$11+10,AN370))-YEAR(NOW()))))))</f>
        <v>0</v>
      </c>
      <c r="AT370" s="251">
        <f ca="1">IF(Q370=0,0,Q370*AV370/100/IF(OR($P$7="",ISNUMBER($P$7)=FALSE),1,((1+$P$7/100)^(IF(OR($P$11="",ISNUMBER($P$11)=FALSE),AL370,IF(YEAR(NOW())+$P$11&lt;AL370,YEAR(NOW())+$P$11,AL370))-YEAR(NOW()))))*IF(OR($P$9="",ISNUMBER($P$9)=FALSE),1,((1+$P$9/100)^(IF(OR($P$11="",ISNUMBER($P$11)=FALSE),AL370,IF(YEAR(NOW())+$P$11&lt;AL370,YEAR(NOW())+$P$11,AL370))-YEAR(NOW())))))</f>
        <v>43314</v>
      </c>
      <c r="AU370" s="251">
        <f ca="1">IF(R370=0,0,R370*AV370/100/IF(OR($P$7="",ISNUMBER($P$7)=FALSE),1,((1+$P$7/100)^(IF(OR($P$11="",ISNUMBER($P$11)=FALSE),IF(AN370="",YEAR(NOW())+5,AN370),IF(YEAR(NOW())+$P$11+10&lt;IF(AN370="",YEAR(NOW())+5,AN370),YEAR(NOW())+$P$11+10,IF(AN370="",YEAR(NOW())+5,AN370)))-YEAR(NOW()))))*IF(OR($P$9="",ISNUMBER($P$9)=FALSE),1,((1+$P$9/100)^(IF(OR($P$11="",ISNUMBER($P$11)=FALSE),IF(AN370="",YEAR(NOW())+5,AN370),IF(YEAR(NOW())+$P$11+10&lt;IF(AN370="",YEAR(NOW())+5,AN370),YEAR(NOW())+$P$11+10,IF(AN370="",YEAR(NOW())+5,AN370)))-YEAR(NOW())))))</f>
        <v>2387.5</v>
      </c>
      <c r="AV370" s="78">
        <v>100</v>
      </c>
    </row>
    <row r="371" spans="1:48" x14ac:dyDescent="0.15">
      <c r="A371" s="112">
        <v>352</v>
      </c>
      <c r="B371" s="112" t="s">
        <v>1660</v>
      </c>
      <c r="C371" s="113" t="s">
        <v>1361</v>
      </c>
      <c r="D371" s="112" t="s">
        <v>510</v>
      </c>
      <c r="E371" s="119">
        <v>480820</v>
      </c>
      <c r="F371" s="112" t="s">
        <v>966</v>
      </c>
      <c r="G371" s="112" t="s">
        <v>1662</v>
      </c>
      <c r="H371" s="112" t="s">
        <v>1662</v>
      </c>
      <c r="I371" s="116">
        <v>1</v>
      </c>
      <c r="J371" s="288">
        <v>36400</v>
      </c>
      <c r="K371" s="288">
        <v>5500</v>
      </c>
      <c r="L371" s="288"/>
      <c r="M371" s="288" t="s">
        <v>989</v>
      </c>
      <c r="N371" s="288" t="s">
        <v>989</v>
      </c>
      <c r="O371" s="288">
        <v>41900</v>
      </c>
      <c r="P371" s="288">
        <f t="shared" ca="1" si="15"/>
        <v>41900</v>
      </c>
      <c r="Q371" s="289">
        <v>43314</v>
      </c>
      <c r="R371" s="289">
        <v>23875</v>
      </c>
      <c r="S371" s="289">
        <v>67189</v>
      </c>
      <c r="T371" s="290">
        <f t="shared" ca="1" si="16"/>
        <v>67189</v>
      </c>
      <c r="U371" s="109"/>
      <c r="V371" s="109" t="s">
        <v>1366</v>
      </c>
      <c r="W371" s="109" t="s">
        <v>1369</v>
      </c>
      <c r="X371" s="108" t="s">
        <v>1367</v>
      </c>
      <c r="Y371" s="108" t="s">
        <v>1136</v>
      </c>
      <c r="Z371" s="287">
        <v>48335</v>
      </c>
      <c r="AA371" s="107">
        <f t="shared" ca="1" si="17"/>
        <v>52718</v>
      </c>
      <c r="AB371" s="108" t="s">
        <v>1670</v>
      </c>
      <c r="AC371" s="108" t="s">
        <v>1669</v>
      </c>
      <c r="AD371" s="108">
        <v>2017</v>
      </c>
      <c r="AE371" s="110">
        <v>1715</v>
      </c>
      <c r="AF371" s="110">
        <v>712.27</v>
      </c>
      <c r="AG371" s="108" t="s">
        <v>1666</v>
      </c>
      <c r="AH371" s="110">
        <v>1.8</v>
      </c>
      <c r="AI371" s="109" t="s">
        <v>991</v>
      </c>
      <c r="AJ371" s="109"/>
      <c r="AK371" s="80">
        <v>52718</v>
      </c>
      <c r="AL371" s="78">
        <v>2044</v>
      </c>
      <c r="AM371" s="78">
        <v>2045</v>
      </c>
      <c r="AN371" s="78">
        <v>2058</v>
      </c>
      <c r="AO371" s="251">
        <f ca="1">IF(J371=0,0,J371*AV371/100/IF(OR($P$7="",ISNUMBER($P$7)=FALSE),1,((1+$P$7/100)^(IF(OR($P$11="",ISNUMBER($P$11)=FALSE),AL371,IF(YEAR(NOW())+$P$11&lt;AL371,YEAR(NOW())+$P$11,AL371))-YEAR(NOW()))))*IF(OR($P$9="",ISNUMBER($P$9)=FALSE),1,((1+$P$9/100)^(IF(OR($P$11="",ISNUMBER($P$11)=FALSE),AL371,IF(YEAR(NOW())+$P$11&lt;AL371,YEAR(NOW())+$P$11,AL371))-YEAR(NOW())))))</f>
        <v>36400</v>
      </c>
      <c r="AP371" s="251">
        <f ca="1">IF(K371=0,0,K371*AV371/100/IF(OR($P$7="",ISNUMBER($P$7)=FALSE),1,((1+$P$7/100)^(IF(OR($P$11="",ISNUMBER($P$11)=FALSE),AM371,IF(YEAR(NOW())+$P$11+1&lt;AM371,YEAR(NOW())+$P$11+1,AM371))-YEAR(NOW()))))*IF(OR($P$9="",ISNUMBER($P$9)=FALSE),1,((1+$P$9/100)^(IF(OR($P$11="",ISNUMBER($P$11)=FALSE),AM371,IF(YEAR(NOW())+$P$11+1&lt;AM371,YEAR(NOW())+$P$11+1,AM371))-YEAR(NOW())))))</f>
        <v>5500</v>
      </c>
      <c r="AQ371" s="251"/>
      <c r="AR371" s="251">
        <f ca="1">IF(M371="$0 (pad)",0,IF(M371=0,0,M371*AV371/100/IF(OR($P$7="",ISNUMBER($P$7)=FALSE),1,((1+$P$7/100)^(IF(OR($P$11="",ISNUMBER($P$11)=FALSE),AN371,IF(YEAR(NOW())+$P$11+10&lt;AN371,YEAR(NOW())+$P$11+10,AN371))-YEAR(NOW()))))*IF(OR($P$9="",ISNUMBER($P$9)=FALSE),1,((1+$P$9/100)^(IF(OR($P$11="",ISNUMBER($P$11)=FALSE),AN371,IF(YEAR(NOW())+$P$11+10&lt;AN371,YEAR(NOW())+$P$11+10,AN371))-YEAR(NOW()))))))</f>
        <v>0</v>
      </c>
      <c r="AS371" s="251">
        <f ca="1">IF(N371="$0 (pad)",0,IF(N371=0,0,N371*AV371/100/IF(OR($P$7="",ISNUMBER($P$7)=FALSE),1,((1+$P$7/100)^(IF(OR($P$11="",ISNUMBER($P$11)=FALSE),AN371,IF(YEAR(NOW())+$P$11+10&lt;AN371,YEAR(NOW())+$P$11+10,AN371))-YEAR(NOW()))))*IF(OR($P$9="",ISNUMBER($P$9)=FALSE),1,((1+$P$9/100)^(IF(OR($P$11="",ISNUMBER($P$11)=FALSE),AN371,IF(YEAR(NOW())+$P$11+10&lt;AN371,YEAR(NOW())+$P$11+10,AN371))-YEAR(NOW()))))))</f>
        <v>0</v>
      </c>
      <c r="AT371" s="251">
        <f ca="1">IF(Q371=0,0,Q371*AV371/100/IF(OR($P$7="",ISNUMBER($P$7)=FALSE),1,((1+$P$7/100)^(IF(OR($P$11="",ISNUMBER($P$11)=FALSE),AL371,IF(YEAR(NOW())+$P$11&lt;AL371,YEAR(NOW())+$P$11,AL371))-YEAR(NOW()))))*IF(OR($P$9="",ISNUMBER($P$9)=FALSE),1,((1+$P$9/100)^(IF(OR($P$11="",ISNUMBER($P$11)=FALSE),AL371,IF(YEAR(NOW())+$P$11&lt;AL371,YEAR(NOW())+$P$11,AL371))-YEAR(NOW())))))</f>
        <v>43314</v>
      </c>
      <c r="AU371" s="251">
        <f ca="1">IF(R371=0,0,R371*AV371/100/IF(OR($P$7="",ISNUMBER($P$7)=FALSE),1,((1+$P$7/100)^(IF(OR($P$11="",ISNUMBER($P$11)=FALSE),IF(AN371="",YEAR(NOW())+5,AN371),IF(YEAR(NOW())+$P$11+10&lt;IF(AN371="",YEAR(NOW())+5,AN371),YEAR(NOW())+$P$11+10,IF(AN371="",YEAR(NOW())+5,AN371)))-YEAR(NOW()))))*IF(OR($P$9="",ISNUMBER($P$9)=FALSE),1,((1+$P$9/100)^(IF(OR($P$11="",ISNUMBER($P$11)=FALSE),IF(AN371="",YEAR(NOW())+5,AN371),IF(YEAR(NOW())+$P$11+10&lt;IF(AN371="",YEAR(NOW())+5,AN371),YEAR(NOW())+$P$11+10,IF(AN371="",YEAR(NOW())+5,AN371)))-YEAR(NOW())))))</f>
        <v>23875</v>
      </c>
      <c r="AV371" s="78">
        <v>100</v>
      </c>
    </row>
    <row r="372" spans="1:48" x14ac:dyDescent="0.15">
      <c r="A372" s="112">
        <v>353</v>
      </c>
      <c r="B372" s="112" t="s">
        <v>1660</v>
      </c>
      <c r="C372" s="113" t="s">
        <v>1361</v>
      </c>
      <c r="D372" s="112" t="s">
        <v>511</v>
      </c>
      <c r="E372" s="119">
        <v>480827</v>
      </c>
      <c r="F372" s="112" t="s">
        <v>966</v>
      </c>
      <c r="G372" s="112" t="s">
        <v>1662</v>
      </c>
      <c r="H372" s="112" t="s">
        <v>1662</v>
      </c>
      <c r="I372" s="116">
        <v>1</v>
      </c>
      <c r="J372" s="288">
        <v>178500</v>
      </c>
      <c r="K372" s="288">
        <v>20500</v>
      </c>
      <c r="L372" s="288"/>
      <c r="M372" s="288">
        <v>0</v>
      </c>
      <c r="N372" s="288">
        <v>58100</v>
      </c>
      <c r="O372" s="288">
        <v>257100</v>
      </c>
      <c r="P372" s="288">
        <f t="shared" ca="1" si="15"/>
        <v>257100</v>
      </c>
      <c r="Q372" s="289">
        <v>200751</v>
      </c>
      <c r="R372" s="289">
        <v>2387.5</v>
      </c>
      <c r="S372" s="289">
        <v>203138.5</v>
      </c>
      <c r="T372" s="290">
        <f t="shared" ca="1" si="16"/>
        <v>203138.5</v>
      </c>
      <c r="U372" s="109"/>
      <c r="V372" s="109" t="s">
        <v>1366</v>
      </c>
      <c r="W372" s="109" t="s">
        <v>1369</v>
      </c>
      <c r="X372" s="108" t="s">
        <v>1367</v>
      </c>
      <c r="Y372" s="108" t="s">
        <v>1136</v>
      </c>
      <c r="Z372" s="287">
        <v>49968</v>
      </c>
      <c r="AA372" s="107">
        <f t="shared" ca="1" si="17"/>
        <v>54351</v>
      </c>
      <c r="AB372" s="108" t="s">
        <v>1670</v>
      </c>
      <c r="AC372" s="108" t="s">
        <v>1669</v>
      </c>
      <c r="AD372" s="108">
        <v>2017</v>
      </c>
      <c r="AE372" s="110">
        <v>1735</v>
      </c>
      <c r="AF372" s="110">
        <v>711.58</v>
      </c>
      <c r="AG372" s="108" t="s">
        <v>1666</v>
      </c>
      <c r="AH372" s="110">
        <v>2.9</v>
      </c>
      <c r="AI372" s="109" t="s">
        <v>991</v>
      </c>
      <c r="AJ372" s="109"/>
      <c r="AK372" s="80">
        <v>54351</v>
      </c>
      <c r="AL372" s="78">
        <v>2048</v>
      </c>
      <c r="AM372" s="78">
        <v>2049</v>
      </c>
      <c r="AN372" s="78">
        <v>2058</v>
      </c>
      <c r="AO372" s="251">
        <f ca="1">IF(J372=0,0,J372*AV372/100/IF(OR($P$7="",ISNUMBER($P$7)=FALSE),1,((1+$P$7/100)^(IF(OR($P$11="",ISNUMBER($P$11)=FALSE),AL372,IF(YEAR(NOW())+$P$11&lt;AL372,YEAR(NOW())+$P$11,AL372))-YEAR(NOW()))))*IF(OR($P$9="",ISNUMBER($P$9)=FALSE),1,((1+$P$9/100)^(IF(OR($P$11="",ISNUMBER($P$11)=FALSE),AL372,IF(YEAR(NOW())+$P$11&lt;AL372,YEAR(NOW())+$P$11,AL372))-YEAR(NOW())))))</f>
        <v>178500</v>
      </c>
      <c r="AP372" s="251">
        <f ca="1">IF(K372=0,0,K372*AV372/100/IF(OR($P$7="",ISNUMBER($P$7)=FALSE),1,((1+$P$7/100)^(IF(OR($P$11="",ISNUMBER($P$11)=FALSE),AM372,IF(YEAR(NOW())+$P$11+1&lt;AM372,YEAR(NOW())+$P$11+1,AM372))-YEAR(NOW()))))*IF(OR($P$9="",ISNUMBER($P$9)=FALSE),1,((1+$P$9/100)^(IF(OR($P$11="",ISNUMBER($P$11)=FALSE),AM372,IF(YEAR(NOW())+$P$11+1&lt;AM372,YEAR(NOW())+$P$11+1,AM372))-YEAR(NOW())))))</f>
        <v>20500</v>
      </c>
      <c r="AQ372" s="251"/>
      <c r="AR372" s="251">
        <f ca="1">IF(M372="$0 (pad)",0,IF(M372=0,0,M372*AV372/100/IF(OR($P$7="",ISNUMBER($P$7)=FALSE),1,((1+$P$7/100)^(IF(OR($P$11="",ISNUMBER($P$11)=FALSE),AN372,IF(YEAR(NOW())+$P$11+10&lt;AN372,YEAR(NOW())+$P$11+10,AN372))-YEAR(NOW()))))*IF(OR($P$9="",ISNUMBER($P$9)=FALSE),1,((1+$P$9/100)^(IF(OR($P$11="",ISNUMBER($P$11)=FALSE),AN372,IF(YEAR(NOW())+$P$11+10&lt;AN372,YEAR(NOW())+$P$11+10,AN372))-YEAR(NOW()))))))</f>
        <v>0</v>
      </c>
      <c r="AS372" s="251">
        <f ca="1">IF(N372="$0 (pad)",0,IF(N372=0,0,N372*AV372/100/IF(OR($P$7="",ISNUMBER($P$7)=FALSE),1,((1+$P$7/100)^(IF(OR($P$11="",ISNUMBER($P$11)=FALSE),AN372,IF(YEAR(NOW())+$P$11+10&lt;AN372,YEAR(NOW())+$P$11+10,AN372))-YEAR(NOW()))))*IF(OR($P$9="",ISNUMBER($P$9)=FALSE),1,((1+$P$9/100)^(IF(OR($P$11="",ISNUMBER($P$11)=FALSE),AN372,IF(YEAR(NOW())+$P$11+10&lt;AN372,YEAR(NOW())+$P$11+10,AN372))-YEAR(NOW()))))))</f>
        <v>58100</v>
      </c>
      <c r="AT372" s="251">
        <f ca="1">IF(Q372=0,0,Q372*AV372/100/IF(OR($P$7="",ISNUMBER($P$7)=FALSE),1,((1+$P$7/100)^(IF(OR($P$11="",ISNUMBER($P$11)=FALSE),AL372,IF(YEAR(NOW())+$P$11&lt;AL372,YEAR(NOW())+$P$11,AL372))-YEAR(NOW()))))*IF(OR($P$9="",ISNUMBER($P$9)=FALSE),1,((1+$P$9/100)^(IF(OR($P$11="",ISNUMBER($P$11)=FALSE),AL372,IF(YEAR(NOW())+$P$11&lt;AL372,YEAR(NOW())+$P$11,AL372))-YEAR(NOW())))))</f>
        <v>200751</v>
      </c>
      <c r="AU372" s="251">
        <f ca="1">IF(R372=0,0,R372*AV372/100/IF(OR($P$7="",ISNUMBER($P$7)=FALSE),1,((1+$P$7/100)^(IF(OR($P$11="",ISNUMBER($P$11)=FALSE),IF(AN372="",YEAR(NOW())+5,AN372),IF(YEAR(NOW())+$P$11+10&lt;IF(AN372="",YEAR(NOW())+5,AN372),YEAR(NOW())+$P$11+10,IF(AN372="",YEAR(NOW())+5,AN372)))-YEAR(NOW()))))*IF(OR($P$9="",ISNUMBER($P$9)=FALSE),1,((1+$P$9/100)^(IF(OR($P$11="",ISNUMBER($P$11)=FALSE),IF(AN372="",YEAR(NOW())+5,AN372),IF(YEAR(NOW())+$P$11+10&lt;IF(AN372="",YEAR(NOW())+5,AN372),YEAR(NOW())+$P$11+10,IF(AN372="",YEAR(NOW())+5,AN372)))-YEAR(NOW())))))</f>
        <v>2387.5</v>
      </c>
      <c r="AV372" s="78">
        <v>100</v>
      </c>
    </row>
    <row r="373" spans="1:48" x14ac:dyDescent="0.15">
      <c r="A373" s="112">
        <v>354</v>
      </c>
      <c r="B373" s="112" t="s">
        <v>1660</v>
      </c>
      <c r="C373" s="113" t="s">
        <v>1361</v>
      </c>
      <c r="D373" s="112" t="s">
        <v>512</v>
      </c>
      <c r="E373" s="119">
        <v>482646</v>
      </c>
      <c r="F373" s="112" t="s">
        <v>966</v>
      </c>
      <c r="G373" s="112" t="s">
        <v>1662</v>
      </c>
      <c r="H373" s="112" t="s">
        <v>1662</v>
      </c>
      <c r="I373" s="116">
        <v>1</v>
      </c>
      <c r="J373" s="288">
        <v>33600</v>
      </c>
      <c r="K373" s="288">
        <v>5500</v>
      </c>
      <c r="L373" s="288"/>
      <c r="M373" s="288" t="s">
        <v>989</v>
      </c>
      <c r="N373" s="288" t="s">
        <v>989</v>
      </c>
      <c r="O373" s="288">
        <v>39100</v>
      </c>
      <c r="P373" s="288">
        <f t="shared" ca="1" si="15"/>
        <v>39100</v>
      </c>
      <c r="Q373" s="289">
        <v>43314</v>
      </c>
      <c r="R373" s="289">
        <v>23875</v>
      </c>
      <c r="S373" s="289">
        <v>67189</v>
      </c>
      <c r="T373" s="290">
        <f t="shared" ca="1" si="16"/>
        <v>67189</v>
      </c>
      <c r="U373" s="109"/>
      <c r="V373" s="109" t="s">
        <v>1366</v>
      </c>
      <c r="W373" s="109" t="s">
        <v>1369</v>
      </c>
      <c r="X373" s="108" t="s">
        <v>1367</v>
      </c>
      <c r="Y373" s="108" t="s">
        <v>1143</v>
      </c>
      <c r="Z373" s="287">
        <v>46236</v>
      </c>
      <c r="AA373" s="107">
        <f t="shared" ca="1" si="17"/>
        <v>50619</v>
      </c>
      <c r="AB373" s="108" t="s">
        <v>1670</v>
      </c>
      <c r="AC373" s="108" t="s">
        <v>1669</v>
      </c>
      <c r="AD373" s="108">
        <v>2017</v>
      </c>
      <c r="AE373" s="110">
        <v>1438</v>
      </c>
      <c r="AF373" s="110">
        <v>709.64</v>
      </c>
      <c r="AG373" s="108" t="s">
        <v>1666</v>
      </c>
      <c r="AH373" s="110">
        <v>1.1000000000000001</v>
      </c>
      <c r="AI373" s="109" t="s">
        <v>991</v>
      </c>
      <c r="AJ373" s="109"/>
      <c r="AK373" s="80">
        <v>50619</v>
      </c>
      <c r="AL373" s="78">
        <v>2038</v>
      </c>
      <c r="AM373" s="78">
        <v>2039</v>
      </c>
      <c r="AN373" s="78">
        <v>2063</v>
      </c>
      <c r="AO373" s="251">
        <f ca="1">IF(J373=0,0,J373*AV373/100/IF(OR($P$7="",ISNUMBER($P$7)=FALSE),1,((1+$P$7/100)^(IF(OR($P$11="",ISNUMBER($P$11)=FALSE),AL373,IF(YEAR(NOW())+$P$11&lt;AL373,YEAR(NOW())+$P$11,AL373))-YEAR(NOW()))))*IF(OR($P$9="",ISNUMBER($P$9)=FALSE),1,((1+$P$9/100)^(IF(OR($P$11="",ISNUMBER($P$11)=FALSE),AL373,IF(YEAR(NOW())+$P$11&lt;AL373,YEAR(NOW())+$P$11,AL373))-YEAR(NOW())))))</f>
        <v>33600</v>
      </c>
      <c r="AP373" s="251">
        <f ca="1">IF(K373=0,0,K373*AV373/100/IF(OR($P$7="",ISNUMBER($P$7)=FALSE),1,((1+$P$7/100)^(IF(OR($P$11="",ISNUMBER($P$11)=FALSE),AM373,IF(YEAR(NOW())+$P$11+1&lt;AM373,YEAR(NOW())+$P$11+1,AM373))-YEAR(NOW()))))*IF(OR($P$9="",ISNUMBER($P$9)=FALSE),1,((1+$P$9/100)^(IF(OR($P$11="",ISNUMBER($P$11)=FALSE),AM373,IF(YEAR(NOW())+$P$11+1&lt;AM373,YEAR(NOW())+$P$11+1,AM373))-YEAR(NOW())))))</f>
        <v>5500</v>
      </c>
      <c r="AQ373" s="251"/>
      <c r="AR373" s="251">
        <f ca="1">IF(M373="$0 (pad)",0,IF(M373=0,0,M373*AV373/100/IF(OR($P$7="",ISNUMBER($P$7)=FALSE),1,((1+$P$7/100)^(IF(OR($P$11="",ISNUMBER($P$11)=FALSE),AN373,IF(YEAR(NOW())+$P$11+10&lt;AN373,YEAR(NOW())+$P$11+10,AN373))-YEAR(NOW()))))*IF(OR($P$9="",ISNUMBER($P$9)=FALSE),1,((1+$P$9/100)^(IF(OR($P$11="",ISNUMBER($P$11)=FALSE),AN373,IF(YEAR(NOW())+$P$11+10&lt;AN373,YEAR(NOW())+$P$11+10,AN373))-YEAR(NOW()))))))</f>
        <v>0</v>
      </c>
      <c r="AS373" s="251">
        <f ca="1">IF(N373="$0 (pad)",0,IF(N373=0,0,N373*AV373/100/IF(OR($P$7="",ISNUMBER($P$7)=FALSE),1,((1+$P$7/100)^(IF(OR($P$11="",ISNUMBER($P$11)=FALSE),AN373,IF(YEAR(NOW())+$P$11+10&lt;AN373,YEAR(NOW())+$P$11+10,AN373))-YEAR(NOW()))))*IF(OR($P$9="",ISNUMBER($P$9)=FALSE),1,((1+$P$9/100)^(IF(OR($P$11="",ISNUMBER($P$11)=FALSE),AN373,IF(YEAR(NOW())+$P$11+10&lt;AN373,YEAR(NOW())+$P$11+10,AN373))-YEAR(NOW()))))))</f>
        <v>0</v>
      </c>
      <c r="AT373" s="251">
        <f ca="1">IF(Q373=0,0,Q373*AV373/100/IF(OR($P$7="",ISNUMBER($P$7)=FALSE),1,((1+$P$7/100)^(IF(OR($P$11="",ISNUMBER($P$11)=FALSE),AL373,IF(YEAR(NOW())+$P$11&lt;AL373,YEAR(NOW())+$P$11,AL373))-YEAR(NOW()))))*IF(OR($P$9="",ISNUMBER($P$9)=FALSE),1,((1+$P$9/100)^(IF(OR($P$11="",ISNUMBER($P$11)=FALSE),AL373,IF(YEAR(NOW())+$P$11&lt;AL373,YEAR(NOW())+$P$11,AL373))-YEAR(NOW())))))</f>
        <v>43314</v>
      </c>
      <c r="AU373" s="251">
        <f ca="1">IF(R373=0,0,R373*AV373/100/IF(OR($P$7="",ISNUMBER($P$7)=FALSE),1,((1+$P$7/100)^(IF(OR($P$11="",ISNUMBER($P$11)=FALSE),IF(AN373="",YEAR(NOW())+5,AN373),IF(YEAR(NOW())+$P$11+10&lt;IF(AN373="",YEAR(NOW())+5,AN373),YEAR(NOW())+$P$11+10,IF(AN373="",YEAR(NOW())+5,AN373)))-YEAR(NOW()))))*IF(OR($P$9="",ISNUMBER($P$9)=FALSE),1,((1+$P$9/100)^(IF(OR($P$11="",ISNUMBER($P$11)=FALSE),IF(AN373="",YEAR(NOW())+5,AN373),IF(YEAR(NOW())+$P$11+10&lt;IF(AN373="",YEAR(NOW())+5,AN373),YEAR(NOW())+$P$11+10,IF(AN373="",YEAR(NOW())+5,AN373)))-YEAR(NOW())))))</f>
        <v>23875</v>
      </c>
      <c r="AV373" s="78">
        <v>100</v>
      </c>
    </row>
    <row r="374" spans="1:48" x14ac:dyDescent="0.15">
      <c r="A374" s="112">
        <v>355</v>
      </c>
      <c r="B374" s="112" t="s">
        <v>1660</v>
      </c>
      <c r="C374" s="113" t="s">
        <v>1361</v>
      </c>
      <c r="D374" s="112" t="s">
        <v>513</v>
      </c>
      <c r="E374" s="119">
        <v>482654</v>
      </c>
      <c r="F374" s="112" t="s">
        <v>966</v>
      </c>
      <c r="G374" s="112" t="s">
        <v>1662</v>
      </c>
      <c r="H374" s="112" t="s">
        <v>1662</v>
      </c>
      <c r="I374" s="116">
        <v>1</v>
      </c>
      <c r="J374" s="288">
        <v>36400</v>
      </c>
      <c r="K374" s="288">
        <v>5500</v>
      </c>
      <c r="L374" s="288"/>
      <c r="M374" s="288" t="s">
        <v>989</v>
      </c>
      <c r="N374" s="288" t="s">
        <v>989</v>
      </c>
      <c r="O374" s="288">
        <v>41900</v>
      </c>
      <c r="P374" s="288">
        <f t="shared" ca="1" si="15"/>
        <v>41900</v>
      </c>
      <c r="Q374" s="289">
        <v>43314</v>
      </c>
      <c r="R374" s="289">
        <v>2387.5</v>
      </c>
      <c r="S374" s="289">
        <v>45701.5</v>
      </c>
      <c r="T374" s="290">
        <f t="shared" ca="1" si="16"/>
        <v>45701.5</v>
      </c>
      <c r="U374" s="109"/>
      <c r="V374" s="109" t="s">
        <v>1366</v>
      </c>
      <c r="W374" s="109" t="s">
        <v>1369</v>
      </c>
      <c r="X374" s="108" t="s">
        <v>1367</v>
      </c>
      <c r="Y374" s="108" t="s">
        <v>1143</v>
      </c>
      <c r="Z374" s="287">
        <v>48554</v>
      </c>
      <c r="AA374" s="107">
        <f t="shared" ca="1" si="17"/>
        <v>52937</v>
      </c>
      <c r="AB374" s="108" t="s">
        <v>1670</v>
      </c>
      <c r="AC374" s="108" t="s">
        <v>1669</v>
      </c>
      <c r="AD374" s="108">
        <v>2017</v>
      </c>
      <c r="AE374" s="110">
        <v>1528</v>
      </c>
      <c r="AF374" s="110">
        <v>710.93</v>
      </c>
      <c r="AG374" s="108" t="s">
        <v>1666</v>
      </c>
      <c r="AH374" s="110">
        <v>2.1</v>
      </c>
      <c r="AI374" s="109" t="s">
        <v>991</v>
      </c>
      <c r="AJ374" s="109"/>
      <c r="AK374" s="80">
        <v>52937</v>
      </c>
      <c r="AL374" s="78">
        <v>2044</v>
      </c>
      <c r="AM374" s="78">
        <v>2045</v>
      </c>
      <c r="AN374" s="78">
        <v>2063</v>
      </c>
      <c r="AO374" s="251">
        <f ca="1">IF(J374=0,0,J374*AV374/100/IF(OR($P$7="",ISNUMBER($P$7)=FALSE),1,((1+$P$7/100)^(IF(OR($P$11="",ISNUMBER($P$11)=FALSE),AL374,IF(YEAR(NOW())+$P$11&lt;AL374,YEAR(NOW())+$P$11,AL374))-YEAR(NOW()))))*IF(OR($P$9="",ISNUMBER($P$9)=FALSE),1,((1+$P$9/100)^(IF(OR($P$11="",ISNUMBER($P$11)=FALSE),AL374,IF(YEAR(NOW())+$P$11&lt;AL374,YEAR(NOW())+$P$11,AL374))-YEAR(NOW())))))</f>
        <v>36400</v>
      </c>
      <c r="AP374" s="251">
        <f ca="1">IF(K374=0,0,K374*AV374/100/IF(OR($P$7="",ISNUMBER($P$7)=FALSE),1,((1+$P$7/100)^(IF(OR($P$11="",ISNUMBER($P$11)=FALSE),AM374,IF(YEAR(NOW())+$P$11+1&lt;AM374,YEAR(NOW())+$P$11+1,AM374))-YEAR(NOW()))))*IF(OR($P$9="",ISNUMBER($P$9)=FALSE),1,((1+$P$9/100)^(IF(OR($P$11="",ISNUMBER($P$11)=FALSE),AM374,IF(YEAR(NOW())+$P$11+1&lt;AM374,YEAR(NOW())+$P$11+1,AM374))-YEAR(NOW())))))</f>
        <v>5500</v>
      </c>
      <c r="AQ374" s="251"/>
      <c r="AR374" s="251">
        <f ca="1">IF(M374="$0 (pad)",0,IF(M374=0,0,M374*AV374/100/IF(OR($P$7="",ISNUMBER($P$7)=FALSE),1,((1+$P$7/100)^(IF(OR($P$11="",ISNUMBER($P$11)=FALSE),AN374,IF(YEAR(NOW())+$P$11+10&lt;AN374,YEAR(NOW())+$P$11+10,AN374))-YEAR(NOW()))))*IF(OR($P$9="",ISNUMBER($P$9)=FALSE),1,((1+$P$9/100)^(IF(OR($P$11="",ISNUMBER($P$11)=FALSE),AN374,IF(YEAR(NOW())+$P$11+10&lt;AN374,YEAR(NOW())+$P$11+10,AN374))-YEAR(NOW()))))))</f>
        <v>0</v>
      </c>
      <c r="AS374" s="251">
        <f ca="1">IF(N374="$0 (pad)",0,IF(N374=0,0,N374*AV374/100/IF(OR($P$7="",ISNUMBER($P$7)=FALSE),1,((1+$P$7/100)^(IF(OR($P$11="",ISNUMBER($P$11)=FALSE),AN374,IF(YEAR(NOW())+$P$11+10&lt;AN374,YEAR(NOW())+$P$11+10,AN374))-YEAR(NOW()))))*IF(OR($P$9="",ISNUMBER($P$9)=FALSE),1,((1+$P$9/100)^(IF(OR($P$11="",ISNUMBER($P$11)=FALSE),AN374,IF(YEAR(NOW())+$P$11+10&lt;AN374,YEAR(NOW())+$P$11+10,AN374))-YEAR(NOW()))))))</f>
        <v>0</v>
      </c>
      <c r="AT374" s="251">
        <f ca="1">IF(Q374=0,0,Q374*AV374/100/IF(OR($P$7="",ISNUMBER($P$7)=FALSE),1,((1+$P$7/100)^(IF(OR($P$11="",ISNUMBER($P$11)=FALSE),AL374,IF(YEAR(NOW())+$P$11&lt;AL374,YEAR(NOW())+$P$11,AL374))-YEAR(NOW()))))*IF(OR($P$9="",ISNUMBER($P$9)=FALSE),1,((1+$P$9/100)^(IF(OR($P$11="",ISNUMBER($P$11)=FALSE),AL374,IF(YEAR(NOW())+$P$11&lt;AL374,YEAR(NOW())+$P$11,AL374))-YEAR(NOW())))))</f>
        <v>43314</v>
      </c>
      <c r="AU374" s="251">
        <f ca="1">IF(R374=0,0,R374*AV374/100/IF(OR($P$7="",ISNUMBER($P$7)=FALSE),1,((1+$P$7/100)^(IF(OR($P$11="",ISNUMBER($P$11)=FALSE),IF(AN374="",YEAR(NOW())+5,AN374),IF(YEAR(NOW())+$P$11+10&lt;IF(AN374="",YEAR(NOW())+5,AN374),YEAR(NOW())+$P$11+10,IF(AN374="",YEAR(NOW())+5,AN374)))-YEAR(NOW()))))*IF(OR($P$9="",ISNUMBER($P$9)=FALSE),1,((1+$P$9/100)^(IF(OR($P$11="",ISNUMBER($P$11)=FALSE),IF(AN374="",YEAR(NOW())+5,AN374),IF(YEAR(NOW())+$P$11+10&lt;IF(AN374="",YEAR(NOW())+5,AN374),YEAR(NOW())+$P$11+10,IF(AN374="",YEAR(NOW())+5,AN374)))-YEAR(NOW())))))</f>
        <v>2387.5</v>
      </c>
      <c r="AV374" s="78">
        <v>100</v>
      </c>
    </row>
    <row r="375" spans="1:48" x14ac:dyDescent="0.15">
      <c r="A375" s="112">
        <v>356</v>
      </c>
      <c r="B375" s="112" t="s">
        <v>1660</v>
      </c>
      <c r="C375" s="113" t="s">
        <v>1361</v>
      </c>
      <c r="D375" s="112" t="s">
        <v>514</v>
      </c>
      <c r="E375" s="119">
        <v>482647</v>
      </c>
      <c r="F375" s="112" t="s">
        <v>966</v>
      </c>
      <c r="G375" s="112" t="s">
        <v>1662</v>
      </c>
      <c r="H375" s="112" t="s">
        <v>1662</v>
      </c>
      <c r="I375" s="116">
        <v>1</v>
      </c>
      <c r="J375" s="288">
        <v>36400</v>
      </c>
      <c r="K375" s="288">
        <v>5500</v>
      </c>
      <c r="L375" s="288"/>
      <c r="M375" s="288" t="s">
        <v>989</v>
      </c>
      <c r="N375" s="288" t="s">
        <v>989</v>
      </c>
      <c r="O375" s="288">
        <v>41900</v>
      </c>
      <c r="P375" s="288">
        <f t="shared" ca="1" si="15"/>
        <v>41900</v>
      </c>
      <c r="Q375" s="289">
        <v>43314</v>
      </c>
      <c r="R375" s="289">
        <v>23875</v>
      </c>
      <c r="S375" s="289">
        <v>67189</v>
      </c>
      <c r="T375" s="290">
        <f t="shared" ca="1" si="16"/>
        <v>67189</v>
      </c>
      <c r="U375" s="109"/>
      <c r="V375" s="109" t="s">
        <v>1366</v>
      </c>
      <c r="W375" s="109" t="s">
        <v>1369</v>
      </c>
      <c r="X375" s="108" t="s">
        <v>1367</v>
      </c>
      <c r="Y375" s="108" t="s">
        <v>1143</v>
      </c>
      <c r="Z375" s="287">
        <v>47039</v>
      </c>
      <c r="AA375" s="107">
        <f t="shared" ca="1" si="17"/>
        <v>51422</v>
      </c>
      <c r="AB375" s="108" t="s">
        <v>1670</v>
      </c>
      <c r="AC375" s="108" t="s">
        <v>1669</v>
      </c>
      <c r="AD375" s="108">
        <v>2017</v>
      </c>
      <c r="AE375" s="110">
        <v>1564</v>
      </c>
      <c r="AF375" s="110">
        <v>715.66</v>
      </c>
      <c r="AG375" s="108" t="s">
        <v>1666</v>
      </c>
      <c r="AH375" s="110">
        <v>1.4</v>
      </c>
      <c r="AI375" s="109" t="s">
        <v>991</v>
      </c>
      <c r="AJ375" s="109"/>
      <c r="AK375" s="80">
        <v>51422</v>
      </c>
      <c r="AL375" s="78">
        <v>2040</v>
      </c>
      <c r="AM375" s="78">
        <v>2041</v>
      </c>
      <c r="AN375" s="78">
        <v>2063</v>
      </c>
      <c r="AO375" s="251">
        <f ca="1">IF(J375=0,0,J375*AV375/100/IF(OR($P$7="",ISNUMBER($P$7)=FALSE),1,((1+$P$7/100)^(IF(OR($P$11="",ISNUMBER($P$11)=FALSE),AL375,IF(YEAR(NOW())+$P$11&lt;AL375,YEAR(NOW())+$P$11,AL375))-YEAR(NOW()))))*IF(OR($P$9="",ISNUMBER($P$9)=FALSE),1,((1+$P$9/100)^(IF(OR($P$11="",ISNUMBER($P$11)=FALSE),AL375,IF(YEAR(NOW())+$P$11&lt;AL375,YEAR(NOW())+$P$11,AL375))-YEAR(NOW())))))</f>
        <v>36400</v>
      </c>
      <c r="AP375" s="251">
        <f ca="1">IF(K375=0,0,K375*AV375/100/IF(OR($P$7="",ISNUMBER($P$7)=FALSE),1,((1+$P$7/100)^(IF(OR($P$11="",ISNUMBER($P$11)=FALSE),AM375,IF(YEAR(NOW())+$P$11+1&lt;AM375,YEAR(NOW())+$P$11+1,AM375))-YEAR(NOW()))))*IF(OR($P$9="",ISNUMBER($P$9)=FALSE),1,((1+$P$9/100)^(IF(OR($P$11="",ISNUMBER($P$11)=FALSE),AM375,IF(YEAR(NOW())+$P$11+1&lt;AM375,YEAR(NOW())+$P$11+1,AM375))-YEAR(NOW())))))</f>
        <v>5500</v>
      </c>
      <c r="AQ375" s="251"/>
      <c r="AR375" s="251">
        <f ca="1">IF(M375="$0 (pad)",0,IF(M375=0,0,M375*AV375/100/IF(OR($P$7="",ISNUMBER($P$7)=FALSE),1,((1+$P$7/100)^(IF(OR($P$11="",ISNUMBER($P$11)=FALSE),AN375,IF(YEAR(NOW())+$P$11+10&lt;AN375,YEAR(NOW())+$P$11+10,AN375))-YEAR(NOW()))))*IF(OR($P$9="",ISNUMBER($P$9)=FALSE),1,((1+$P$9/100)^(IF(OR($P$11="",ISNUMBER($P$11)=FALSE),AN375,IF(YEAR(NOW())+$P$11+10&lt;AN375,YEAR(NOW())+$P$11+10,AN375))-YEAR(NOW()))))))</f>
        <v>0</v>
      </c>
      <c r="AS375" s="251">
        <f ca="1">IF(N375="$0 (pad)",0,IF(N375=0,0,N375*AV375/100/IF(OR($P$7="",ISNUMBER($P$7)=FALSE),1,((1+$P$7/100)^(IF(OR($P$11="",ISNUMBER($P$11)=FALSE),AN375,IF(YEAR(NOW())+$P$11+10&lt;AN375,YEAR(NOW())+$P$11+10,AN375))-YEAR(NOW()))))*IF(OR($P$9="",ISNUMBER($P$9)=FALSE),1,((1+$P$9/100)^(IF(OR($P$11="",ISNUMBER($P$11)=FALSE),AN375,IF(YEAR(NOW())+$P$11+10&lt;AN375,YEAR(NOW())+$P$11+10,AN375))-YEAR(NOW()))))))</f>
        <v>0</v>
      </c>
      <c r="AT375" s="251">
        <f ca="1">IF(Q375=0,0,Q375*AV375/100/IF(OR($P$7="",ISNUMBER($P$7)=FALSE),1,((1+$P$7/100)^(IF(OR($P$11="",ISNUMBER($P$11)=FALSE),AL375,IF(YEAR(NOW())+$P$11&lt;AL375,YEAR(NOW())+$P$11,AL375))-YEAR(NOW()))))*IF(OR($P$9="",ISNUMBER($P$9)=FALSE),1,((1+$P$9/100)^(IF(OR($P$11="",ISNUMBER($P$11)=FALSE),AL375,IF(YEAR(NOW())+$P$11&lt;AL375,YEAR(NOW())+$P$11,AL375))-YEAR(NOW())))))</f>
        <v>43314</v>
      </c>
      <c r="AU375" s="251">
        <f ca="1">IF(R375=0,0,R375*AV375/100/IF(OR($P$7="",ISNUMBER($P$7)=FALSE),1,((1+$P$7/100)^(IF(OR($P$11="",ISNUMBER($P$11)=FALSE),IF(AN375="",YEAR(NOW())+5,AN375),IF(YEAR(NOW())+$P$11+10&lt;IF(AN375="",YEAR(NOW())+5,AN375),YEAR(NOW())+$P$11+10,IF(AN375="",YEAR(NOW())+5,AN375)))-YEAR(NOW()))))*IF(OR($P$9="",ISNUMBER($P$9)=FALSE),1,((1+$P$9/100)^(IF(OR($P$11="",ISNUMBER($P$11)=FALSE),IF(AN375="",YEAR(NOW())+5,AN375),IF(YEAR(NOW())+$P$11+10&lt;IF(AN375="",YEAR(NOW())+5,AN375),YEAR(NOW())+$P$11+10,IF(AN375="",YEAR(NOW())+5,AN375)))-YEAR(NOW())))))</f>
        <v>23875</v>
      </c>
      <c r="AV375" s="78">
        <v>100</v>
      </c>
    </row>
    <row r="376" spans="1:48" x14ac:dyDescent="0.15">
      <c r="A376" s="112">
        <v>357</v>
      </c>
      <c r="B376" s="112" t="s">
        <v>1660</v>
      </c>
      <c r="C376" s="113" t="s">
        <v>1361</v>
      </c>
      <c r="D376" s="112" t="s">
        <v>515</v>
      </c>
      <c r="E376" s="119">
        <v>482655</v>
      </c>
      <c r="F376" s="112" t="s">
        <v>966</v>
      </c>
      <c r="G376" s="112" t="s">
        <v>1662</v>
      </c>
      <c r="H376" s="112" t="s">
        <v>1662</v>
      </c>
      <c r="I376" s="116">
        <v>1</v>
      </c>
      <c r="J376" s="288">
        <v>35200</v>
      </c>
      <c r="K376" s="288">
        <v>5500</v>
      </c>
      <c r="L376" s="288"/>
      <c r="M376" s="288" t="s">
        <v>989</v>
      </c>
      <c r="N376" s="288" t="s">
        <v>989</v>
      </c>
      <c r="O376" s="288">
        <v>40700</v>
      </c>
      <c r="P376" s="288">
        <f t="shared" ca="1" si="15"/>
        <v>40700</v>
      </c>
      <c r="Q376" s="289">
        <v>43314</v>
      </c>
      <c r="R376" s="289">
        <v>2387.5</v>
      </c>
      <c r="S376" s="289">
        <v>45701.5</v>
      </c>
      <c r="T376" s="290">
        <f t="shared" ca="1" si="16"/>
        <v>45701.5</v>
      </c>
      <c r="U376" s="109"/>
      <c r="V376" s="109" t="s">
        <v>1366</v>
      </c>
      <c r="W376" s="109" t="s">
        <v>1369</v>
      </c>
      <c r="X376" s="108" t="s">
        <v>1367</v>
      </c>
      <c r="Y376" s="108" t="s">
        <v>1143</v>
      </c>
      <c r="Z376" s="287">
        <v>47903</v>
      </c>
      <c r="AA376" s="107">
        <f t="shared" ca="1" si="17"/>
        <v>52286</v>
      </c>
      <c r="AB376" s="108" t="s">
        <v>1670</v>
      </c>
      <c r="AC376" s="108" t="s">
        <v>1669</v>
      </c>
      <c r="AD376" s="108">
        <v>2017</v>
      </c>
      <c r="AE376" s="110">
        <v>1469</v>
      </c>
      <c r="AF376" s="110">
        <v>712.38</v>
      </c>
      <c r="AG376" s="108" t="s">
        <v>1666</v>
      </c>
      <c r="AH376" s="110">
        <v>1.6</v>
      </c>
      <c r="AI376" s="109" t="s">
        <v>991</v>
      </c>
      <c r="AJ376" s="109"/>
      <c r="AK376" s="80">
        <v>52286</v>
      </c>
      <c r="AL376" s="78">
        <v>2043</v>
      </c>
      <c r="AM376" s="78">
        <v>2044</v>
      </c>
      <c r="AN376" s="78">
        <v>2063</v>
      </c>
      <c r="AO376" s="251">
        <f ca="1">IF(J376=0,0,J376*AV376/100/IF(OR($P$7="",ISNUMBER($P$7)=FALSE),1,((1+$P$7/100)^(IF(OR($P$11="",ISNUMBER($P$11)=FALSE),AL376,IF(YEAR(NOW())+$P$11&lt;AL376,YEAR(NOW())+$P$11,AL376))-YEAR(NOW()))))*IF(OR($P$9="",ISNUMBER($P$9)=FALSE),1,((1+$P$9/100)^(IF(OR($P$11="",ISNUMBER($P$11)=FALSE),AL376,IF(YEAR(NOW())+$P$11&lt;AL376,YEAR(NOW())+$P$11,AL376))-YEAR(NOW())))))</f>
        <v>35200</v>
      </c>
      <c r="AP376" s="251">
        <f ca="1">IF(K376=0,0,K376*AV376/100/IF(OR($P$7="",ISNUMBER($P$7)=FALSE),1,((1+$P$7/100)^(IF(OR($P$11="",ISNUMBER($P$11)=FALSE),AM376,IF(YEAR(NOW())+$P$11+1&lt;AM376,YEAR(NOW())+$P$11+1,AM376))-YEAR(NOW()))))*IF(OR($P$9="",ISNUMBER($P$9)=FALSE),1,((1+$P$9/100)^(IF(OR($P$11="",ISNUMBER($P$11)=FALSE),AM376,IF(YEAR(NOW())+$P$11+1&lt;AM376,YEAR(NOW())+$P$11+1,AM376))-YEAR(NOW())))))</f>
        <v>5500</v>
      </c>
      <c r="AQ376" s="251"/>
      <c r="AR376" s="251">
        <f ca="1">IF(M376="$0 (pad)",0,IF(M376=0,0,M376*AV376/100/IF(OR($P$7="",ISNUMBER($P$7)=FALSE),1,((1+$P$7/100)^(IF(OR($P$11="",ISNUMBER($P$11)=FALSE),AN376,IF(YEAR(NOW())+$P$11+10&lt;AN376,YEAR(NOW())+$P$11+10,AN376))-YEAR(NOW()))))*IF(OR($P$9="",ISNUMBER($P$9)=FALSE),1,((1+$P$9/100)^(IF(OR($P$11="",ISNUMBER($P$11)=FALSE),AN376,IF(YEAR(NOW())+$P$11+10&lt;AN376,YEAR(NOW())+$P$11+10,AN376))-YEAR(NOW()))))))</f>
        <v>0</v>
      </c>
      <c r="AS376" s="251">
        <f ca="1">IF(N376="$0 (pad)",0,IF(N376=0,0,N376*AV376/100/IF(OR($P$7="",ISNUMBER($P$7)=FALSE),1,((1+$P$7/100)^(IF(OR($P$11="",ISNUMBER($P$11)=FALSE),AN376,IF(YEAR(NOW())+$P$11+10&lt;AN376,YEAR(NOW())+$P$11+10,AN376))-YEAR(NOW()))))*IF(OR($P$9="",ISNUMBER($P$9)=FALSE),1,((1+$P$9/100)^(IF(OR($P$11="",ISNUMBER($P$11)=FALSE),AN376,IF(YEAR(NOW())+$P$11+10&lt;AN376,YEAR(NOW())+$P$11+10,AN376))-YEAR(NOW()))))))</f>
        <v>0</v>
      </c>
      <c r="AT376" s="251">
        <f ca="1">IF(Q376=0,0,Q376*AV376/100/IF(OR($P$7="",ISNUMBER($P$7)=FALSE),1,((1+$P$7/100)^(IF(OR($P$11="",ISNUMBER($P$11)=FALSE),AL376,IF(YEAR(NOW())+$P$11&lt;AL376,YEAR(NOW())+$P$11,AL376))-YEAR(NOW()))))*IF(OR($P$9="",ISNUMBER($P$9)=FALSE),1,((1+$P$9/100)^(IF(OR($P$11="",ISNUMBER($P$11)=FALSE),AL376,IF(YEAR(NOW())+$P$11&lt;AL376,YEAR(NOW())+$P$11,AL376))-YEAR(NOW())))))</f>
        <v>43314</v>
      </c>
      <c r="AU376" s="251">
        <f ca="1">IF(R376=0,0,R376*AV376/100/IF(OR($P$7="",ISNUMBER($P$7)=FALSE),1,((1+$P$7/100)^(IF(OR($P$11="",ISNUMBER($P$11)=FALSE),IF(AN376="",YEAR(NOW())+5,AN376),IF(YEAR(NOW())+$P$11+10&lt;IF(AN376="",YEAR(NOW())+5,AN376),YEAR(NOW())+$P$11+10,IF(AN376="",YEAR(NOW())+5,AN376)))-YEAR(NOW()))))*IF(OR($P$9="",ISNUMBER($P$9)=FALSE),1,((1+$P$9/100)^(IF(OR($P$11="",ISNUMBER($P$11)=FALSE),IF(AN376="",YEAR(NOW())+5,AN376),IF(YEAR(NOW())+$P$11+10&lt;IF(AN376="",YEAR(NOW())+5,AN376),YEAR(NOW())+$P$11+10,IF(AN376="",YEAR(NOW())+5,AN376)))-YEAR(NOW())))))</f>
        <v>2387.5</v>
      </c>
      <c r="AV376" s="78">
        <v>100</v>
      </c>
    </row>
    <row r="377" spans="1:48" x14ac:dyDescent="0.15">
      <c r="A377" s="112">
        <v>358</v>
      </c>
      <c r="B377" s="112" t="s">
        <v>1660</v>
      </c>
      <c r="C377" s="113" t="s">
        <v>1361</v>
      </c>
      <c r="D377" s="112" t="s">
        <v>516</v>
      </c>
      <c r="E377" s="119">
        <v>215436</v>
      </c>
      <c r="F377" s="112" t="s">
        <v>966</v>
      </c>
      <c r="G377" s="112" t="s">
        <v>1391</v>
      </c>
      <c r="H377" s="112" t="s">
        <v>1391</v>
      </c>
      <c r="I377" s="116">
        <v>1</v>
      </c>
      <c r="J377" s="288">
        <v>0</v>
      </c>
      <c r="K377" s="288">
        <v>0</v>
      </c>
      <c r="L377" s="288"/>
      <c r="M377" s="288">
        <v>0</v>
      </c>
      <c r="N377" s="288">
        <v>76900</v>
      </c>
      <c r="O377" s="288">
        <v>76900</v>
      </c>
      <c r="P377" s="288">
        <f t="shared" ca="1" si="15"/>
        <v>76900</v>
      </c>
      <c r="Q377" s="289">
        <v>0</v>
      </c>
      <c r="R377" s="289">
        <v>23875</v>
      </c>
      <c r="S377" s="289">
        <v>23875</v>
      </c>
      <c r="T377" s="290">
        <f t="shared" ca="1" si="16"/>
        <v>23875</v>
      </c>
      <c r="U377" s="109"/>
      <c r="V377" s="109" t="s">
        <v>1366</v>
      </c>
      <c r="W377" s="109" t="s">
        <v>1369</v>
      </c>
      <c r="X377" s="108" t="s">
        <v>1367</v>
      </c>
      <c r="Y377" s="108" t="s">
        <v>1144</v>
      </c>
      <c r="Z377" s="287"/>
      <c r="AA377" s="107" t="str">
        <f t="shared" ca="1" si="17"/>
        <v>Complete</v>
      </c>
      <c r="AB377" s="108"/>
      <c r="AC377" s="108" t="s">
        <v>1669</v>
      </c>
      <c r="AD377" s="108">
        <v>1999</v>
      </c>
      <c r="AE377" s="110">
        <v>970</v>
      </c>
      <c r="AF377" s="110">
        <v>970</v>
      </c>
      <c r="AG377" s="108" t="s">
        <v>1664</v>
      </c>
      <c r="AH377" s="110"/>
      <c r="AI377" s="109" t="s">
        <v>991</v>
      </c>
      <c r="AJ377" s="109"/>
      <c r="AK377" s="78" t="s">
        <v>990</v>
      </c>
      <c r="AN377" s="78">
        <v>2027</v>
      </c>
      <c r="AO377" s="251">
        <f ca="1">IF(J377=0,0,J377*AV377/100/IF(OR($P$7="",ISNUMBER($P$7)=FALSE),1,((1+$P$7/100)^(IF(OR($P$11="",ISNUMBER($P$11)=FALSE),AL377,IF(YEAR(NOW())+$P$11&lt;AL377,YEAR(NOW())+$P$11,AL377))-YEAR(NOW()))))*IF(OR($P$9="",ISNUMBER($P$9)=FALSE),1,((1+$P$9/100)^(IF(OR($P$11="",ISNUMBER($P$11)=FALSE),AL377,IF(YEAR(NOW())+$P$11&lt;AL377,YEAR(NOW())+$P$11,AL377))-YEAR(NOW())))))</f>
        <v>0</v>
      </c>
      <c r="AP377" s="251">
        <f ca="1">IF(K377=0,0,K377*AV377/100/IF(OR($P$7="",ISNUMBER($P$7)=FALSE),1,((1+$P$7/100)^(IF(OR($P$11="",ISNUMBER($P$11)=FALSE),AM377,IF(YEAR(NOW())+$P$11+1&lt;AM377,YEAR(NOW())+$P$11+1,AM377))-YEAR(NOW()))))*IF(OR($P$9="",ISNUMBER($P$9)=FALSE),1,((1+$P$9/100)^(IF(OR($P$11="",ISNUMBER($P$11)=FALSE),AM377,IF(YEAR(NOW())+$P$11+1&lt;AM377,YEAR(NOW())+$P$11+1,AM377))-YEAR(NOW())))))</f>
        <v>0</v>
      </c>
      <c r="AQ377" s="251"/>
      <c r="AR377" s="251">
        <f ca="1">IF(M377="$0 (pad)",0,IF(M377=0,0,M377*AV377/100/IF(OR($P$7="",ISNUMBER($P$7)=FALSE),1,((1+$P$7/100)^(IF(OR($P$11="",ISNUMBER($P$11)=FALSE),AN377,IF(YEAR(NOW())+$P$11+10&lt;AN377,YEAR(NOW())+$P$11+10,AN377))-YEAR(NOW()))))*IF(OR($P$9="",ISNUMBER($P$9)=FALSE),1,((1+$P$9/100)^(IF(OR($P$11="",ISNUMBER($P$11)=FALSE),AN377,IF(YEAR(NOW())+$P$11+10&lt;AN377,YEAR(NOW())+$P$11+10,AN377))-YEAR(NOW()))))))</f>
        <v>0</v>
      </c>
      <c r="AS377" s="251">
        <f ca="1">IF(N377="$0 (pad)",0,IF(N377=0,0,N377*AV377/100/IF(OR($P$7="",ISNUMBER($P$7)=FALSE),1,((1+$P$7/100)^(IF(OR($P$11="",ISNUMBER($P$11)=FALSE),AN377,IF(YEAR(NOW())+$P$11+10&lt;AN377,YEAR(NOW())+$P$11+10,AN377))-YEAR(NOW()))))*IF(OR($P$9="",ISNUMBER($P$9)=FALSE),1,((1+$P$9/100)^(IF(OR($P$11="",ISNUMBER($P$11)=FALSE),AN377,IF(YEAR(NOW())+$P$11+10&lt;AN377,YEAR(NOW())+$P$11+10,AN377))-YEAR(NOW()))))))</f>
        <v>76900</v>
      </c>
      <c r="AT377" s="251">
        <f ca="1">IF(Q377=0,0,Q377*AV377/100/IF(OR($P$7="",ISNUMBER($P$7)=FALSE),1,((1+$P$7/100)^(IF(OR($P$11="",ISNUMBER($P$11)=FALSE),AL377,IF(YEAR(NOW())+$P$11&lt;AL377,YEAR(NOW())+$P$11,AL377))-YEAR(NOW()))))*IF(OR($P$9="",ISNUMBER($P$9)=FALSE),1,((1+$P$9/100)^(IF(OR($P$11="",ISNUMBER($P$11)=FALSE),AL377,IF(YEAR(NOW())+$P$11&lt;AL377,YEAR(NOW())+$P$11,AL377))-YEAR(NOW())))))</f>
        <v>0</v>
      </c>
      <c r="AU377" s="251">
        <f ca="1">IF(R377=0,0,R377*AV377/100/IF(OR($P$7="",ISNUMBER($P$7)=FALSE),1,((1+$P$7/100)^(IF(OR($P$11="",ISNUMBER($P$11)=FALSE),IF(AN377="",YEAR(NOW())+5,AN377),IF(YEAR(NOW())+$P$11+10&lt;IF(AN377="",YEAR(NOW())+5,AN377),YEAR(NOW())+$P$11+10,IF(AN377="",YEAR(NOW())+5,AN377)))-YEAR(NOW()))))*IF(OR($P$9="",ISNUMBER($P$9)=FALSE),1,((1+$P$9/100)^(IF(OR($P$11="",ISNUMBER($P$11)=FALSE),IF(AN377="",YEAR(NOW())+5,AN377),IF(YEAR(NOW())+$P$11+10&lt;IF(AN377="",YEAR(NOW())+5,AN377),YEAR(NOW())+$P$11+10,IF(AN377="",YEAR(NOW())+5,AN377)))-YEAR(NOW())))))</f>
        <v>23875</v>
      </c>
      <c r="AV377" s="78">
        <v>100</v>
      </c>
    </row>
    <row r="378" spans="1:48" x14ac:dyDescent="0.15">
      <c r="A378" s="112">
        <v>359</v>
      </c>
      <c r="B378" s="112" t="s">
        <v>1660</v>
      </c>
      <c r="C378" s="113" t="s">
        <v>1361</v>
      </c>
      <c r="D378" s="112" t="s">
        <v>517</v>
      </c>
      <c r="E378" s="119">
        <v>304510</v>
      </c>
      <c r="F378" s="112" t="s">
        <v>966</v>
      </c>
      <c r="G378" s="112" t="s">
        <v>1661</v>
      </c>
      <c r="H378" s="112" t="s">
        <v>1661</v>
      </c>
      <c r="I378" s="116">
        <v>1</v>
      </c>
      <c r="J378" s="288">
        <v>19300</v>
      </c>
      <c r="K378" s="288">
        <v>14500</v>
      </c>
      <c r="L378" s="288"/>
      <c r="M378" s="288">
        <v>0</v>
      </c>
      <c r="N378" s="288">
        <v>20000</v>
      </c>
      <c r="O378" s="288">
        <v>53800</v>
      </c>
      <c r="P378" s="288">
        <f t="shared" ca="1" si="15"/>
        <v>53800</v>
      </c>
      <c r="Q378" s="289">
        <v>30665</v>
      </c>
      <c r="R378" s="289">
        <v>23875</v>
      </c>
      <c r="S378" s="289">
        <v>54540</v>
      </c>
      <c r="T378" s="290">
        <f t="shared" ca="1" si="16"/>
        <v>54540</v>
      </c>
      <c r="U378" s="109"/>
      <c r="V378" s="109" t="s">
        <v>1366</v>
      </c>
      <c r="W378" s="109" t="s">
        <v>1369</v>
      </c>
      <c r="X378" s="108" t="s">
        <v>1367</v>
      </c>
      <c r="Y378" s="108" t="s">
        <v>1145</v>
      </c>
      <c r="Z378" s="287">
        <v>41973</v>
      </c>
      <c r="AA378" s="107">
        <f t="shared" ca="1" si="17"/>
        <v>46356</v>
      </c>
      <c r="AB378" s="108" t="s">
        <v>1670</v>
      </c>
      <c r="AC378" s="108" t="s">
        <v>1669</v>
      </c>
      <c r="AD378" s="108">
        <v>2004</v>
      </c>
      <c r="AE378" s="110">
        <v>731</v>
      </c>
      <c r="AF378" s="110">
        <v>731</v>
      </c>
      <c r="AG378" s="108" t="s">
        <v>1665</v>
      </c>
      <c r="AH378" s="110"/>
      <c r="AI378" s="109" t="s">
        <v>991</v>
      </c>
      <c r="AJ378" s="109"/>
      <c r="AK378" s="80">
        <v>46356</v>
      </c>
      <c r="AL378" s="78">
        <v>2026</v>
      </c>
      <c r="AM378" s="78">
        <v>2027</v>
      </c>
      <c r="AN378" s="78">
        <v>2036</v>
      </c>
      <c r="AO378" s="251">
        <f ca="1">IF(J378=0,0,J378*AV378/100/IF(OR($P$7="",ISNUMBER($P$7)=FALSE),1,((1+$P$7/100)^(IF(OR($P$11="",ISNUMBER($P$11)=FALSE),AL378,IF(YEAR(NOW())+$P$11&lt;AL378,YEAR(NOW())+$P$11,AL378))-YEAR(NOW()))))*IF(OR($P$9="",ISNUMBER($P$9)=FALSE),1,((1+$P$9/100)^(IF(OR($P$11="",ISNUMBER($P$11)=FALSE),AL378,IF(YEAR(NOW())+$P$11&lt;AL378,YEAR(NOW())+$P$11,AL378))-YEAR(NOW())))))</f>
        <v>19300</v>
      </c>
      <c r="AP378" s="251">
        <f ca="1">IF(K378=0,0,K378*AV378/100/IF(OR($P$7="",ISNUMBER($P$7)=FALSE),1,((1+$P$7/100)^(IF(OR($P$11="",ISNUMBER($P$11)=FALSE),AM378,IF(YEAR(NOW())+$P$11+1&lt;AM378,YEAR(NOW())+$P$11+1,AM378))-YEAR(NOW()))))*IF(OR($P$9="",ISNUMBER($P$9)=FALSE),1,((1+$P$9/100)^(IF(OR($P$11="",ISNUMBER($P$11)=FALSE),AM378,IF(YEAR(NOW())+$P$11+1&lt;AM378,YEAR(NOW())+$P$11+1,AM378))-YEAR(NOW())))))</f>
        <v>14500</v>
      </c>
      <c r="AQ378" s="251"/>
      <c r="AR378" s="251">
        <f ca="1">IF(M378="$0 (pad)",0,IF(M378=0,0,M378*AV378/100/IF(OR($P$7="",ISNUMBER($P$7)=FALSE),1,((1+$P$7/100)^(IF(OR($P$11="",ISNUMBER($P$11)=FALSE),AN378,IF(YEAR(NOW())+$P$11+10&lt;AN378,YEAR(NOW())+$P$11+10,AN378))-YEAR(NOW()))))*IF(OR($P$9="",ISNUMBER($P$9)=FALSE),1,((1+$P$9/100)^(IF(OR($P$11="",ISNUMBER($P$11)=FALSE),AN378,IF(YEAR(NOW())+$P$11+10&lt;AN378,YEAR(NOW())+$P$11+10,AN378))-YEAR(NOW()))))))</f>
        <v>0</v>
      </c>
      <c r="AS378" s="251">
        <f ca="1">IF(N378="$0 (pad)",0,IF(N378=0,0,N378*AV378/100/IF(OR($P$7="",ISNUMBER($P$7)=FALSE),1,((1+$P$7/100)^(IF(OR($P$11="",ISNUMBER($P$11)=FALSE),AN378,IF(YEAR(NOW())+$P$11+10&lt;AN378,YEAR(NOW())+$P$11+10,AN378))-YEAR(NOW()))))*IF(OR($P$9="",ISNUMBER($P$9)=FALSE),1,((1+$P$9/100)^(IF(OR($P$11="",ISNUMBER($P$11)=FALSE),AN378,IF(YEAR(NOW())+$P$11+10&lt;AN378,YEAR(NOW())+$P$11+10,AN378))-YEAR(NOW()))))))</f>
        <v>20000</v>
      </c>
      <c r="AT378" s="251">
        <f ca="1">IF(Q378=0,0,Q378*AV378/100/IF(OR($P$7="",ISNUMBER($P$7)=FALSE),1,((1+$P$7/100)^(IF(OR($P$11="",ISNUMBER($P$11)=FALSE),AL378,IF(YEAR(NOW())+$P$11&lt;AL378,YEAR(NOW())+$P$11,AL378))-YEAR(NOW()))))*IF(OR($P$9="",ISNUMBER($P$9)=FALSE),1,((1+$P$9/100)^(IF(OR($P$11="",ISNUMBER($P$11)=FALSE),AL378,IF(YEAR(NOW())+$P$11&lt;AL378,YEAR(NOW())+$P$11,AL378))-YEAR(NOW())))))</f>
        <v>30665</v>
      </c>
      <c r="AU378" s="251">
        <f ca="1">IF(R378=0,0,R378*AV378/100/IF(OR($P$7="",ISNUMBER($P$7)=FALSE),1,((1+$P$7/100)^(IF(OR($P$11="",ISNUMBER($P$11)=FALSE),IF(AN378="",YEAR(NOW())+5,AN378),IF(YEAR(NOW())+$P$11+10&lt;IF(AN378="",YEAR(NOW())+5,AN378),YEAR(NOW())+$P$11+10,IF(AN378="",YEAR(NOW())+5,AN378)))-YEAR(NOW()))))*IF(OR($P$9="",ISNUMBER($P$9)=FALSE),1,((1+$P$9/100)^(IF(OR($P$11="",ISNUMBER($P$11)=FALSE),IF(AN378="",YEAR(NOW())+5,AN378),IF(YEAR(NOW())+$P$11+10&lt;IF(AN378="",YEAR(NOW())+5,AN378),YEAR(NOW())+$P$11+10,IF(AN378="",YEAR(NOW())+5,AN378)))-YEAR(NOW())))))</f>
        <v>23875</v>
      </c>
      <c r="AV378" s="78">
        <v>100</v>
      </c>
    </row>
    <row r="379" spans="1:48" x14ac:dyDescent="0.15">
      <c r="A379" s="112">
        <v>360</v>
      </c>
      <c r="B379" s="112" t="s">
        <v>1660</v>
      </c>
      <c r="C379" s="113" t="s">
        <v>1361</v>
      </c>
      <c r="D379" s="112" t="s">
        <v>518</v>
      </c>
      <c r="E379" s="119">
        <v>480821</v>
      </c>
      <c r="F379" s="112" t="s">
        <v>966</v>
      </c>
      <c r="G379" s="112" t="s">
        <v>1662</v>
      </c>
      <c r="H379" s="112" t="s">
        <v>1662</v>
      </c>
      <c r="I379" s="116">
        <v>1</v>
      </c>
      <c r="J379" s="288">
        <v>39300</v>
      </c>
      <c r="K379" s="288">
        <v>5500</v>
      </c>
      <c r="L379" s="288"/>
      <c r="M379" s="288" t="s">
        <v>989</v>
      </c>
      <c r="N379" s="288" t="s">
        <v>989</v>
      </c>
      <c r="O379" s="288">
        <v>44800</v>
      </c>
      <c r="P379" s="288">
        <f t="shared" ca="1" si="15"/>
        <v>44800</v>
      </c>
      <c r="Q379" s="289">
        <v>43314</v>
      </c>
      <c r="R379" s="289">
        <v>2387.5</v>
      </c>
      <c r="S379" s="289">
        <v>45701.5</v>
      </c>
      <c r="T379" s="290">
        <f t="shared" ca="1" si="16"/>
        <v>45701.5</v>
      </c>
      <c r="U379" s="109"/>
      <c r="V379" s="109" t="s">
        <v>1366</v>
      </c>
      <c r="W379" s="109" t="s">
        <v>1369</v>
      </c>
      <c r="X379" s="108" t="s">
        <v>1367</v>
      </c>
      <c r="Y379" s="108" t="s">
        <v>1136</v>
      </c>
      <c r="Z379" s="287">
        <v>49175</v>
      </c>
      <c r="AA379" s="107">
        <f t="shared" ca="1" si="17"/>
        <v>53558</v>
      </c>
      <c r="AB379" s="108" t="s">
        <v>1670</v>
      </c>
      <c r="AC379" s="108" t="s">
        <v>1669</v>
      </c>
      <c r="AD379" s="108">
        <v>2017</v>
      </c>
      <c r="AE379" s="110">
        <v>1748</v>
      </c>
      <c r="AF379" s="110">
        <v>710.3</v>
      </c>
      <c r="AG379" s="108" t="s">
        <v>1666</v>
      </c>
      <c r="AH379" s="110">
        <v>2.4</v>
      </c>
      <c r="AI379" s="109" t="s">
        <v>991</v>
      </c>
      <c r="AJ379" s="109"/>
      <c r="AK379" s="80">
        <v>53558</v>
      </c>
      <c r="AL379" s="78">
        <v>2046</v>
      </c>
      <c r="AM379" s="78">
        <v>2047</v>
      </c>
      <c r="AN379" s="78">
        <v>2058</v>
      </c>
      <c r="AO379" s="251">
        <f ca="1">IF(J379=0,0,J379*AV379/100/IF(OR($P$7="",ISNUMBER($P$7)=FALSE),1,((1+$P$7/100)^(IF(OR($P$11="",ISNUMBER($P$11)=FALSE),AL379,IF(YEAR(NOW())+$P$11&lt;AL379,YEAR(NOW())+$P$11,AL379))-YEAR(NOW()))))*IF(OR($P$9="",ISNUMBER($P$9)=FALSE),1,((1+$P$9/100)^(IF(OR($P$11="",ISNUMBER($P$11)=FALSE),AL379,IF(YEAR(NOW())+$P$11&lt;AL379,YEAR(NOW())+$P$11,AL379))-YEAR(NOW())))))</f>
        <v>39300</v>
      </c>
      <c r="AP379" s="251">
        <f ca="1">IF(K379=0,0,K379*AV379/100/IF(OR($P$7="",ISNUMBER($P$7)=FALSE),1,((1+$P$7/100)^(IF(OR($P$11="",ISNUMBER($P$11)=FALSE),AM379,IF(YEAR(NOW())+$P$11+1&lt;AM379,YEAR(NOW())+$P$11+1,AM379))-YEAR(NOW()))))*IF(OR($P$9="",ISNUMBER($P$9)=FALSE),1,((1+$P$9/100)^(IF(OR($P$11="",ISNUMBER($P$11)=FALSE),AM379,IF(YEAR(NOW())+$P$11+1&lt;AM379,YEAR(NOW())+$P$11+1,AM379))-YEAR(NOW())))))</f>
        <v>5500</v>
      </c>
      <c r="AQ379" s="251"/>
      <c r="AR379" s="251">
        <f ca="1">IF(M379="$0 (pad)",0,IF(M379=0,0,M379*AV379/100/IF(OR($P$7="",ISNUMBER($P$7)=FALSE),1,((1+$P$7/100)^(IF(OR($P$11="",ISNUMBER($P$11)=FALSE),AN379,IF(YEAR(NOW())+$P$11+10&lt;AN379,YEAR(NOW())+$P$11+10,AN379))-YEAR(NOW()))))*IF(OR($P$9="",ISNUMBER($P$9)=FALSE),1,((1+$P$9/100)^(IF(OR($P$11="",ISNUMBER($P$11)=FALSE),AN379,IF(YEAR(NOW())+$P$11+10&lt;AN379,YEAR(NOW())+$P$11+10,AN379))-YEAR(NOW()))))))</f>
        <v>0</v>
      </c>
      <c r="AS379" s="251">
        <f ca="1">IF(N379="$0 (pad)",0,IF(N379=0,0,N379*AV379/100/IF(OR($P$7="",ISNUMBER($P$7)=FALSE),1,((1+$P$7/100)^(IF(OR($P$11="",ISNUMBER($P$11)=FALSE),AN379,IF(YEAR(NOW())+$P$11+10&lt;AN379,YEAR(NOW())+$P$11+10,AN379))-YEAR(NOW()))))*IF(OR($P$9="",ISNUMBER($P$9)=FALSE),1,((1+$P$9/100)^(IF(OR($P$11="",ISNUMBER($P$11)=FALSE),AN379,IF(YEAR(NOW())+$P$11+10&lt;AN379,YEAR(NOW())+$P$11+10,AN379))-YEAR(NOW()))))))</f>
        <v>0</v>
      </c>
      <c r="AT379" s="251">
        <f ca="1">IF(Q379=0,0,Q379*AV379/100/IF(OR($P$7="",ISNUMBER($P$7)=FALSE),1,((1+$P$7/100)^(IF(OR($P$11="",ISNUMBER($P$11)=FALSE),AL379,IF(YEAR(NOW())+$P$11&lt;AL379,YEAR(NOW())+$P$11,AL379))-YEAR(NOW()))))*IF(OR($P$9="",ISNUMBER($P$9)=FALSE),1,((1+$P$9/100)^(IF(OR($P$11="",ISNUMBER($P$11)=FALSE),AL379,IF(YEAR(NOW())+$P$11&lt;AL379,YEAR(NOW())+$P$11,AL379))-YEAR(NOW())))))</f>
        <v>43314</v>
      </c>
      <c r="AU379" s="251">
        <f ca="1">IF(R379=0,0,R379*AV379/100/IF(OR($P$7="",ISNUMBER($P$7)=FALSE),1,((1+$P$7/100)^(IF(OR($P$11="",ISNUMBER($P$11)=FALSE),IF(AN379="",YEAR(NOW())+5,AN379),IF(YEAR(NOW())+$P$11+10&lt;IF(AN379="",YEAR(NOW())+5,AN379),YEAR(NOW())+$P$11+10,IF(AN379="",YEAR(NOW())+5,AN379)))-YEAR(NOW()))))*IF(OR($P$9="",ISNUMBER($P$9)=FALSE),1,((1+$P$9/100)^(IF(OR($P$11="",ISNUMBER($P$11)=FALSE),IF(AN379="",YEAR(NOW())+5,AN379),IF(YEAR(NOW())+$P$11+10&lt;IF(AN379="",YEAR(NOW())+5,AN379),YEAR(NOW())+$P$11+10,IF(AN379="",YEAR(NOW())+5,AN379)))-YEAR(NOW())))))</f>
        <v>2387.5</v>
      </c>
      <c r="AV379" s="78">
        <v>100</v>
      </c>
    </row>
    <row r="380" spans="1:48" x14ac:dyDescent="0.15">
      <c r="A380" s="112">
        <v>361</v>
      </c>
      <c r="B380" s="112" t="s">
        <v>1660</v>
      </c>
      <c r="C380" s="113" t="s">
        <v>1361</v>
      </c>
      <c r="D380" s="112" t="s">
        <v>519</v>
      </c>
      <c r="E380" s="119">
        <v>480828</v>
      </c>
      <c r="F380" s="112" t="s">
        <v>966</v>
      </c>
      <c r="G380" s="112" t="s">
        <v>1662</v>
      </c>
      <c r="H380" s="112" t="s">
        <v>1662</v>
      </c>
      <c r="I380" s="116">
        <v>1</v>
      </c>
      <c r="J380" s="288">
        <v>176600</v>
      </c>
      <c r="K380" s="288">
        <v>5500</v>
      </c>
      <c r="L380" s="288"/>
      <c r="M380" s="288" t="s">
        <v>989</v>
      </c>
      <c r="N380" s="288" t="s">
        <v>989</v>
      </c>
      <c r="O380" s="288">
        <v>182100</v>
      </c>
      <c r="P380" s="288">
        <f t="shared" ca="1" si="15"/>
        <v>182100</v>
      </c>
      <c r="Q380" s="289">
        <v>200751</v>
      </c>
      <c r="R380" s="289">
        <v>2387.5</v>
      </c>
      <c r="S380" s="289">
        <v>203138.5</v>
      </c>
      <c r="T380" s="290">
        <f t="shared" ca="1" si="16"/>
        <v>203138.5</v>
      </c>
      <c r="U380" s="109"/>
      <c r="V380" s="109" t="s">
        <v>1366</v>
      </c>
      <c r="W380" s="109" t="s">
        <v>1369</v>
      </c>
      <c r="X380" s="108" t="s">
        <v>1367</v>
      </c>
      <c r="Y380" s="108" t="s">
        <v>1136</v>
      </c>
      <c r="Z380" s="287">
        <v>49615</v>
      </c>
      <c r="AA380" s="107">
        <f t="shared" ca="1" si="17"/>
        <v>53998</v>
      </c>
      <c r="AB380" s="108" t="s">
        <v>1670</v>
      </c>
      <c r="AC380" s="108" t="s">
        <v>1669</v>
      </c>
      <c r="AD380" s="108">
        <v>2017</v>
      </c>
      <c r="AE380" s="110">
        <v>1708</v>
      </c>
      <c r="AF380" s="110">
        <v>707.65</v>
      </c>
      <c r="AG380" s="108" t="s">
        <v>1666</v>
      </c>
      <c r="AH380" s="110">
        <v>3.1</v>
      </c>
      <c r="AI380" s="109" t="s">
        <v>991</v>
      </c>
      <c r="AJ380" s="109"/>
      <c r="AK380" s="80">
        <v>53998</v>
      </c>
      <c r="AL380" s="78">
        <v>2047</v>
      </c>
      <c r="AM380" s="78">
        <v>2048</v>
      </c>
      <c r="AN380" s="78">
        <v>2058</v>
      </c>
      <c r="AO380" s="251">
        <f ca="1">IF(J380=0,0,J380*AV380/100/IF(OR($P$7="",ISNUMBER($P$7)=FALSE),1,((1+$P$7/100)^(IF(OR($P$11="",ISNUMBER($P$11)=FALSE),AL380,IF(YEAR(NOW())+$P$11&lt;AL380,YEAR(NOW())+$P$11,AL380))-YEAR(NOW()))))*IF(OR($P$9="",ISNUMBER($P$9)=FALSE),1,((1+$P$9/100)^(IF(OR($P$11="",ISNUMBER($P$11)=FALSE),AL380,IF(YEAR(NOW())+$P$11&lt;AL380,YEAR(NOW())+$P$11,AL380))-YEAR(NOW())))))</f>
        <v>176600</v>
      </c>
      <c r="AP380" s="251">
        <f ca="1">IF(K380=0,0,K380*AV380/100/IF(OR($P$7="",ISNUMBER($P$7)=FALSE),1,((1+$P$7/100)^(IF(OR($P$11="",ISNUMBER($P$11)=FALSE),AM380,IF(YEAR(NOW())+$P$11+1&lt;AM380,YEAR(NOW())+$P$11+1,AM380))-YEAR(NOW()))))*IF(OR($P$9="",ISNUMBER($P$9)=FALSE),1,((1+$P$9/100)^(IF(OR($P$11="",ISNUMBER($P$11)=FALSE),AM380,IF(YEAR(NOW())+$P$11+1&lt;AM380,YEAR(NOW())+$P$11+1,AM380))-YEAR(NOW())))))</f>
        <v>5500</v>
      </c>
      <c r="AQ380" s="251"/>
      <c r="AR380" s="251">
        <f ca="1">IF(M380="$0 (pad)",0,IF(M380=0,0,M380*AV380/100/IF(OR($P$7="",ISNUMBER($P$7)=FALSE),1,((1+$P$7/100)^(IF(OR($P$11="",ISNUMBER($P$11)=FALSE),AN380,IF(YEAR(NOW())+$P$11+10&lt;AN380,YEAR(NOW())+$P$11+10,AN380))-YEAR(NOW()))))*IF(OR($P$9="",ISNUMBER($P$9)=FALSE),1,((1+$P$9/100)^(IF(OR($P$11="",ISNUMBER($P$11)=FALSE),AN380,IF(YEAR(NOW())+$P$11+10&lt;AN380,YEAR(NOW())+$P$11+10,AN380))-YEAR(NOW()))))))</f>
        <v>0</v>
      </c>
      <c r="AS380" s="251">
        <f ca="1">IF(N380="$0 (pad)",0,IF(N380=0,0,N380*AV380/100/IF(OR($P$7="",ISNUMBER($P$7)=FALSE),1,((1+$P$7/100)^(IF(OR($P$11="",ISNUMBER($P$11)=FALSE),AN380,IF(YEAR(NOW())+$P$11+10&lt;AN380,YEAR(NOW())+$P$11+10,AN380))-YEAR(NOW()))))*IF(OR($P$9="",ISNUMBER($P$9)=FALSE),1,((1+$P$9/100)^(IF(OR($P$11="",ISNUMBER($P$11)=FALSE),AN380,IF(YEAR(NOW())+$P$11+10&lt;AN380,YEAR(NOW())+$P$11+10,AN380))-YEAR(NOW()))))))</f>
        <v>0</v>
      </c>
      <c r="AT380" s="251">
        <f ca="1">IF(Q380=0,0,Q380*AV380/100/IF(OR($P$7="",ISNUMBER($P$7)=FALSE),1,((1+$P$7/100)^(IF(OR($P$11="",ISNUMBER($P$11)=FALSE),AL380,IF(YEAR(NOW())+$P$11&lt;AL380,YEAR(NOW())+$P$11,AL380))-YEAR(NOW()))))*IF(OR($P$9="",ISNUMBER($P$9)=FALSE),1,((1+$P$9/100)^(IF(OR($P$11="",ISNUMBER($P$11)=FALSE),AL380,IF(YEAR(NOW())+$P$11&lt;AL380,YEAR(NOW())+$P$11,AL380))-YEAR(NOW())))))</f>
        <v>200751</v>
      </c>
      <c r="AU380" s="251">
        <f ca="1">IF(R380=0,0,R380*AV380/100/IF(OR($P$7="",ISNUMBER($P$7)=FALSE),1,((1+$P$7/100)^(IF(OR($P$11="",ISNUMBER($P$11)=FALSE),IF(AN380="",YEAR(NOW())+5,AN380),IF(YEAR(NOW())+$P$11+10&lt;IF(AN380="",YEAR(NOW())+5,AN380),YEAR(NOW())+$P$11+10,IF(AN380="",YEAR(NOW())+5,AN380)))-YEAR(NOW()))))*IF(OR($P$9="",ISNUMBER($P$9)=FALSE),1,((1+$P$9/100)^(IF(OR($P$11="",ISNUMBER($P$11)=FALSE),IF(AN380="",YEAR(NOW())+5,AN380),IF(YEAR(NOW())+$P$11+10&lt;IF(AN380="",YEAR(NOW())+5,AN380),YEAR(NOW())+$P$11+10,IF(AN380="",YEAR(NOW())+5,AN380)))-YEAR(NOW())))))</f>
        <v>2387.5</v>
      </c>
      <c r="AV380" s="78">
        <v>100</v>
      </c>
    </row>
    <row r="381" spans="1:48" x14ac:dyDescent="0.15">
      <c r="A381" s="112">
        <v>362</v>
      </c>
      <c r="B381" s="112" t="s">
        <v>1660</v>
      </c>
      <c r="C381" s="113" t="s">
        <v>1361</v>
      </c>
      <c r="D381" s="112" t="s">
        <v>520</v>
      </c>
      <c r="E381" s="119">
        <v>482648</v>
      </c>
      <c r="F381" s="112" t="s">
        <v>966</v>
      </c>
      <c r="G381" s="112" t="s">
        <v>1662</v>
      </c>
      <c r="H381" s="112" t="s">
        <v>1662</v>
      </c>
      <c r="I381" s="116">
        <v>1</v>
      </c>
      <c r="J381" s="288">
        <v>36400</v>
      </c>
      <c r="K381" s="288">
        <v>5500</v>
      </c>
      <c r="L381" s="288"/>
      <c r="M381" s="288" t="s">
        <v>989</v>
      </c>
      <c r="N381" s="288" t="s">
        <v>989</v>
      </c>
      <c r="O381" s="288">
        <v>41900</v>
      </c>
      <c r="P381" s="288">
        <f t="shared" ca="1" si="15"/>
        <v>41900</v>
      </c>
      <c r="Q381" s="289">
        <v>43314</v>
      </c>
      <c r="R381" s="289">
        <v>23875</v>
      </c>
      <c r="S381" s="289">
        <v>67189</v>
      </c>
      <c r="T381" s="290">
        <f t="shared" ca="1" si="16"/>
        <v>67189</v>
      </c>
      <c r="U381" s="109"/>
      <c r="V381" s="109" t="s">
        <v>1366</v>
      </c>
      <c r="W381" s="109" t="s">
        <v>1369</v>
      </c>
      <c r="X381" s="108" t="s">
        <v>1367</v>
      </c>
      <c r="Y381" s="108" t="s">
        <v>1143</v>
      </c>
      <c r="Z381" s="287">
        <v>47981</v>
      </c>
      <c r="AA381" s="107">
        <f t="shared" ca="1" si="17"/>
        <v>52364</v>
      </c>
      <c r="AB381" s="108" t="s">
        <v>1670</v>
      </c>
      <c r="AC381" s="108" t="s">
        <v>1669</v>
      </c>
      <c r="AD381" s="108">
        <v>2017</v>
      </c>
      <c r="AE381" s="110">
        <v>1691</v>
      </c>
      <c r="AF381" s="110">
        <v>709.89</v>
      </c>
      <c r="AG381" s="108" t="s">
        <v>1666</v>
      </c>
      <c r="AH381" s="110">
        <v>3</v>
      </c>
      <c r="AI381" s="109" t="s">
        <v>991</v>
      </c>
      <c r="AJ381" s="109"/>
      <c r="AK381" s="80">
        <v>52364</v>
      </c>
      <c r="AL381" s="78">
        <v>2043</v>
      </c>
      <c r="AM381" s="78">
        <v>2044</v>
      </c>
      <c r="AN381" s="78">
        <v>2063</v>
      </c>
      <c r="AO381" s="251">
        <f ca="1">IF(J381=0,0,J381*AV381/100/IF(OR($P$7="",ISNUMBER($P$7)=FALSE),1,((1+$P$7/100)^(IF(OR($P$11="",ISNUMBER($P$11)=FALSE),AL381,IF(YEAR(NOW())+$P$11&lt;AL381,YEAR(NOW())+$P$11,AL381))-YEAR(NOW()))))*IF(OR($P$9="",ISNUMBER($P$9)=FALSE),1,((1+$P$9/100)^(IF(OR($P$11="",ISNUMBER($P$11)=FALSE),AL381,IF(YEAR(NOW())+$P$11&lt;AL381,YEAR(NOW())+$P$11,AL381))-YEAR(NOW())))))</f>
        <v>36400</v>
      </c>
      <c r="AP381" s="251">
        <f ca="1">IF(K381=0,0,K381*AV381/100/IF(OR($P$7="",ISNUMBER($P$7)=FALSE),1,((1+$P$7/100)^(IF(OR($P$11="",ISNUMBER($P$11)=FALSE),AM381,IF(YEAR(NOW())+$P$11+1&lt;AM381,YEAR(NOW())+$P$11+1,AM381))-YEAR(NOW()))))*IF(OR($P$9="",ISNUMBER($P$9)=FALSE),1,((1+$P$9/100)^(IF(OR($P$11="",ISNUMBER($P$11)=FALSE),AM381,IF(YEAR(NOW())+$P$11+1&lt;AM381,YEAR(NOW())+$P$11+1,AM381))-YEAR(NOW())))))</f>
        <v>5500</v>
      </c>
      <c r="AQ381" s="251"/>
      <c r="AR381" s="251">
        <f ca="1">IF(M381="$0 (pad)",0,IF(M381=0,0,M381*AV381/100/IF(OR($P$7="",ISNUMBER($P$7)=FALSE),1,((1+$P$7/100)^(IF(OR($P$11="",ISNUMBER($P$11)=FALSE),AN381,IF(YEAR(NOW())+$P$11+10&lt;AN381,YEAR(NOW())+$P$11+10,AN381))-YEAR(NOW()))))*IF(OR($P$9="",ISNUMBER($P$9)=FALSE),1,((1+$P$9/100)^(IF(OR($P$11="",ISNUMBER($P$11)=FALSE),AN381,IF(YEAR(NOW())+$P$11+10&lt;AN381,YEAR(NOW())+$P$11+10,AN381))-YEAR(NOW()))))))</f>
        <v>0</v>
      </c>
      <c r="AS381" s="251">
        <f ca="1">IF(N381="$0 (pad)",0,IF(N381=0,0,N381*AV381/100/IF(OR($P$7="",ISNUMBER($P$7)=FALSE),1,((1+$P$7/100)^(IF(OR($P$11="",ISNUMBER($P$11)=FALSE),AN381,IF(YEAR(NOW())+$P$11+10&lt;AN381,YEAR(NOW())+$P$11+10,AN381))-YEAR(NOW()))))*IF(OR($P$9="",ISNUMBER($P$9)=FALSE),1,((1+$P$9/100)^(IF(OR($P$11="",ISNUMBER($P$11)=FALSE),AN381,IF(YEAR(NOW())+$P$11+10&lt;AN381,YEAR(NOW())+$P$11+10,AN381))-YEAR(NOW()))))))</f>
        <v>0</v>
      </c>
      <c r="AT381" s="251">
        <f ca="1">IF(Q381=0,0,Q381*AV381/100/IF(OR($P$7="",ISNUMBER($P$7)=FALSE),1,((1+$P$7/100)^(IF(OR($P$11="",ISNUMBER($P$11)=FALSE),AL381,IF(YEAR(NOW())+$P$11&lt;AL381,YEAR(NOW())+$P$11,AL381))-YEAR(NOW()))))*IF(OR($P$9="",ISNUMBER($P$9)=FALSE),1,((1+$P$9/100)^(IF(OR($P$11="",ISNUMBER($P$11)=FALSE),AL381,IF(YEAR(NOW())+$P$11&lt;AL381,YEAR(NOW())+$P$11,AL381))-YEAR(NOW())))))</f>
        <v>43314</v>
      </c>
      <c r="AU381" s="251">
        <f ca="1">IF(R381=0,0,R381*AV381/100/IF(OR($P$7="",ISNUMBER($P$7)=FALSE),1,((1+$P$7/100)^(IF(OR($P$11="",ISNUMBER($P$11)=FALSE),IF(AN381="",YEAR(NOW())+5,AN381),IF(YEAR(NOW())+$P$11+10&lt;IF(AN381="",YEAR(NOW())+5,AN381),YEAR(NOW())+$P$11+10,IF(AN381="",YEAR(NOW())+5,AN381)))-YEAR(NOW()))))*IF(OR($P$9="",ISNUMBER($P$9)=FALSE),1,((1+$P$9/100)^(IF(OR($P$11="",ISNUMBER($P$11)=FALSE),IF(AN381="",YEAR(NOW())+5,AN381),IF(YEAR(NOW())+$P$11+10&lt;IF(AN381="",YEAR(NOW())+5,AN381),YEAR(NOW())+$P$11+10,IF(AN381="",YEAR(NOW())+5,AN381)))-YEAR(NOW())))))</f>
        <v>23875</v>
      </c>
      <c r="AV381" s="78">
        <v>100</v>
      </c>
    </row>
    <row r="382" spans="1:48" x14ac:dyDescent="0.15">
      <c r="A382" s="112">
        <v>363</v>
      </c>
      <c r="B382" s="112" t="s">
        <v>1660</v>
      </c>
      <c r="C382" s="113" t="s">
        <v>1361</v>
      </c>
      <c r="D382" s="112" t="s">
        <v>521</v>
      </c>
      <c r="E382" s="119">
        <v>482656</v>
      </c>
      <c r="F382" s="112" t="s">
        <v>966</v>
      </c>
      <c r="G382" s="112" t="s">
        <v>1662</v>
      </c>
      <c r="H382" s="112" t="s">
        <v>1662</v>
      </c>
      <c r="I382" s="116">
        <v>1</v>
      </c>
      <c r="J382" s="288">
        <v>36400</v>
      </c>
      <c r="K382" s="288">
        <v>5500</v>
      </c>
      <c r="L382" s="288"/>
      <c r="M382" s="288" t="s">
        <v>989</v>
      </c>
      <c r="N382" s="288" t="s">
        <v>989</v>
      </c>
      <c r="O382" s="288">
        <v>41900</v>
      </c>
      <c r="P382" s="288">
        <f t="shared" ca="1" si="15"/>
        <v>41900</v>
      </c>
      <c r="Q382" s="289">
        <v>43314</v>
      </c>
      <c r="R382" s="289">
        <v>2387.5</v>
      </c>
      <c r="S382" s="289">
        <v>45701.5</v>
      </c>
      <c r="T382" s="290">
        <f t="shared" ca="1" si="16"/>
        <v>45701.5</v>
      </c>
      <c r="U382" s="109"/>
      <c r="V382" s="109" t="s">
        <v>1366</v>
      </c>
      <c r="W382" s="109" t="s">
        <v>1369</v>
      </c>
      <c r="X382" s="108" t="s">
        <v>1367</v>
      </c>
      <c r="Y382" s="108" t="s">
        <v>1143</v>
      </c>
      <c r="Z382" s="287">
        <v>48821</v>
      </c>
      <c r="AA382" s="107">
        <f t="shared" ca="1" si="17"/>
        <v>53204</v>
      </c>
      <c r="AB382" s="108" t="s">
        <v>1670</v>
      </c>
      <c r="AC382" s="108" t="s">
        <v>1669</v>
      </c>
      <c r="AD382" s="108">
        <v>2017</v>
      </c>
      <c r="AE382" s="110">
        <v>1674</v>
      </c>
      <c r="AF382" s="110">
        <v>707.67</v>
      </c>
      <c r="AG382" s="108" t="s">
        <v>1666</v>
      </c>
      <c r="AH382" s="110">
        <v>6</v>
      </c>
      <c r="AI382" s="109" t="s">
        <v>991</v>
      </c>
      <c r="AJ382" s="109"/>
      <c r="AK382" s="80">
        <v>53204</v>
      </c>
      <c r="AL382" s="78">
        <v>2045</v>
      </c>
      <c r="AM382" s="78">
        <v>2046</v>
      </c>
      <c r="AN382" s="78">
        <v>2063</v>
      </c>
      <c r="AO382" s="251">
        <f ca="1">IF(J382=0,0,J382*AV382/100/IF(OR($P$7="",ISNUMBER($P$7)=FALSE),1,((1+$P$7/100)^(IF(OR($P$11="",ISNUMBER($P$11)=FALSE),AL382,IF(YEAR(NOW())+$P$11&lt;AL382,YEAR(NOW())+$P$11,AL382))-YEAR(NOW()))))*IF(OR($P$9="",ISNUMBER($P$9)=FALSE),1,((1+$P$9/100)^(IF(OR($P$11="",ISNUMBER($P$11)=FALSE),AL382,IF(YEAR(NOW())+$P$11&lt;AL382,YEAR(NOW())+$P$11,AL382))-YEAR(NOW())))))</f>
        <v>36400</v>
      </c>
      <c r="AP382" s="251">
        <f ca="1">IF(K382=0,0,K382*AV382/100/IF(OR($P$7="",ISNUMBER($P$7)=FALSE),1,((1+$P$7/100)^(IF(OR($P$11="",ISNUMBER($P$11)=FALSE),AM382,IF(YEAR(NOW())+$P$11+1&lt;AM382,YEAR(NOW())+$P$11+1,AM382))-YEAR(NOW()))))*IF(OR($P$9="",ISNUMBER($P$9)=FALSE),1,((1+$P$9/100)^(IF(OR($P$11="",ISNUMBER($P$11)=FALSE),AM382,IF(YEAR(NOW())+$P$11+1&lt;AM382,YEAR(NOW())+$P$11+1,AM382))-YEAR(NOW())))))</f>
        <v>5500</v>
      </c>
      <c r="AQ382" s="251"/>
      <c r="AR382" s="251">
        <f ca="1">IF(M382="$0 (pad)",0,IF(M382=0,0,M382*AV382/100/IF(OR($P$7="",ISNUMBER($P$7)=FALSE),1,((1+$P$7/100)^(IF(OR($P$11="",ISNUMBER($P$11)=FALSE),AN382,IF(YEAR(NOW())+$P$11+10&lt;AN382,YEAR(NOW())+$P$11+10,AN382))-YEAR(NOW()))))*IF(OR($P$9="",ISNUMBER($P$9)=FALSE),1,((1+$P$9/100)^(IF(OR($P$11="",ISNUMBER($P$11)=FALSE),AN382,IF(YEAR(NOW())+$P$11+10&lt;AN382,YEAR(NOW())+$P$11+10,AN382))-YEAR(NOW()))))))</f>
        <v>0</v>
      </c>
      <c r="AS382" s="251">
        <f ca="1">IF(N382="$0 (pad)",0,IF(N382=0,0,N382*AV382/100/IF(OR($P$7="",ISNUMBER($P$7)=FALSE),1,((1+$P$7/100)^(IF(OR($P$11="",ISNUMBER($P$11)=FALSE),AN382,IF(YEAR(NOW())+$P$11+10&lt;AN382,YEAR(NOW())+$P$11+10,AN382))-YEAR(NOW()))))*IF(OR($P$9="",ISNUMBER($P$9)=FALSE),1,((1+$P$9/100)^(IF(OR($P$11="",ISNUMBER($P$11)=FALSE),AN382,IF(YEAR(NOW())+$P$11+10&lt;AN382,YEAR(NOW())+$P$11+10,AN382))-YEAR(NOW()))))))</f>
        <v>0</v>
      </c>
      <c r="AT382" s="251">
        <f ca="1">IF(Q382=0,0,Q382*AV382/100/IF(OR($P$7="",ISNUMBER($P$7)=FALSE),1,((1+$P$7/100)^(IF(OR($P$11="",ISNUMBER($P$11)=FALSE),AL382,IF(YEAR(NOW())+$P$11&lt;AL382,YEAR(NOW())+$P$11,AL382))-YEAR(NOW()))))*IF(OR($P$9="",ISNUMBER($P$9)=FALSE),1,((1+$P$9/100)^(IF(OR($P$11="",ISNUMBER($P$11)=FALSE),AL382,IF(YEAR(NOW())+$P$11&lt;AL382,YEAR(NOW())+$P$11,AL382))-YEAR(NOW())))))</f>
        <v>43314</v>
      </c>
      <c r="AU382" s="251">
        <f ca="1">IF(R382=0,0,R382*AV382/100/IF(OR($P$7="",ISNUMBER($P$7)=FALSE),1,((1+$P$7/100)^(IF(OR($P$11="",ISNUMBER($P$11)=FALSE),IF(AN382="",YEAR(NOW())+5,AN382),IF(YEAR(NOW())+$P$11+10&lt;IF(AN382="",YEAR(NOW())+5,AN382),YEAR(NOW())+$P$11+10,IF(AN382="",YEAR(NOW())+5,AN382)))-YEAR(NOW()))))*IF(OR($P$9="",ISNUMBER($P$9)=FALSE),1,((1+$P$9/100)^(IF(OR($P$11="",ISNUMBER($P$11)=FALSE),IF(AN382="",YEAR(NOW())+5,AN382),IF(YEAR(NOW())+$P$11+10&lt;IF(AN382="",YEAR(NOW())+5,AN382),YEAR(NOW())+$P$11+10,IF(AN382="",YEAR(NOW())+5,AN382)))-YEAR(NOW())))))</f>
        <v>2387.5</v>
      </c>
      <c r="AV382" s="78">
        <v>100</v>
      </c>
    </row>
    <row r="383" spans="1:48" x14ac:dyDescent="0.15">
      <c r="A383" s="112">
        <v>364</v>
      </c>
      <c r="B383" s="112" t="s">
        <v>1660</v>
      </c>
      <c r="C383" s="113" t="s">
        <v>1361</v>
      </c>
      <c r="D383" s="112" t="s">
        <v>522</v>
      </c>
      <c r="E383" s="119">
        <v>482649</v>
      </c>
      <c r="F383" s="112" t="s">
        <v>966</v>
      </c>
      <c r="G383" s="112" t="s">
        <v>1662</v>
      </c>
      <c r="H383" s="112" t="s">
        <v>1662</v>
      </c>
      <c r="I383" s="116">
        <v>1</v>
      </c>
      <c r="J383" s="288">
        <v>43700</v>
      </c>
      <c r="K383" s="288">
        <v>5500</v>
      </c>
      <c r="L383" s="288"/>
      <c r="M383" s="288" t="s">
        <v>989</v>
      </c>
      <c r="N383" s="288" t="s">
        <v>989</v>
      </c>
      <c r="O383" s="288">
        <v>49200</v>
      </c>
      <c r="P383" s="288">
        <f t="shared" ca="1" si="15"/>
        <v>49200</v>
      </c>
      <c r="Q383" s="289">
        <v>43314</v>
      </c>
      <c r="R383" s="289">
        <v>23875</v>
      </c>
      <c r="S383" s="289">
        <v>67189</v>
      </c>
      <c r="T383" s="290">
        <f t="shared" ca="1" si="16"/>
        <v>67189</v>
      </c>
      <c r="U383" s="109"/>
      <c r="V383" s="109" t="s">
        <v>1366</v>
      </c>
      <c r="W383" s="109" t="s">
        <v>1369</v>
      </c>
      <c r="X383" s="108" t="s">
        <v>1367</v>
      </c>
      <c r="Y383" s="108" t="s">
        <v>1143</v>
      </c>
      <c r="Z383" s="287">
        <v>49728</v>
      </c>
      <c r="AA383" s="107">
        <f t="shared" ca="1" si="17"/>
        <v>54111</v>
      </c>
      <c r="AB383" s="108" t="s">
        <v>1670</v>
      </c>
      <c r="AC383" s="108" t="s">
        <v>1669</v>
      </c>
      <c r="AD383" s="108">
        <v>2017</v>
      </c>
      <c r="AE383" s="110">
        <v>1901</v>
      </c>
      <c r="AF383" s="110">
        <v>712.48</v>
      </c>
      <c r="AG383" s="108" t="s">
        <v>1666</v>
      </c>
      <c r="AH383" s="110">
        <v>2.8</v>
      </c>
      <c r="AI383" s="109" t="s">
        <v>991</v>
      </c>
      <c r="AJ383" s="109"/>
      <c r="AK383" s="80">
        <v>54111</v>
      </c>
      <c r="AL383" s="78">
        <v>2048</v>
      </c>
      <c r="AM383" s="78">
        <v>2049</v>
      </c>
      <c r="AN383" s="78">
        <v>2063</v>
      </c>
      <c r="AO383" s="251">
        <f ca="1">IF(J383=0,0,J383*AV383/100/IF(OR($P$7="",ISNUMBER($P$7)=FALSE),1,((1+$P$7/100)^(IF(OR($P$11="",ISNUMBER($P$11)=FALSE),AL383,IF(YEAR(NOW())+$P$11&lt;AL383,YEAR(NOW())+$P$11,AL383))-YEAR(NOW()))))*IF(OR($P$9="",ISNUMBER($P$9)=FALSE),1,((1+$P$9/100)^(IF(OR($P$11="",ISNUMBER($P$11)=FALSE),AL383,IF(YEAR(NOW())+$P$11&lt;AL383,YEAR(NOW())+$P$11,AL383))-YEAR(NOW())))))</f>
        <v>43700</v>
      </c>
      <c r="AP383" s="251">
        <f ca="1">IF(K383=0,0,K383*AV383/100/IF(OR($P$7="",ISNUMBER($P$7)=FALSE),1,((1+$P$7/100)^(IF(OR($P$11="",ISNUMBER($P$11)=FALSE),AM383,IF(YEAR(NOW())+$P$11+1&lt;AM383,YEAR(NOW())+$P$11+1,AM383))-YEAR(NOW()))))*IF(OR($P$9="",ISNUMBER($P$9)=FALSE),1,((1+$P$9/100)^(IF(OR($P$11="",ISNUMBER($P$11)=FALSE),AM383,IF(YEAR(NOW())+$P$11+1&lt;AM383,YEAR(NOW())+$P$11+1,AM383))-YEAR(NOW())))))</f>
        <v>5500</v>
      </c>
      <c r="AQ383" s="251"/>
      <c r="AR383" s="251">
        <f ca="1">IF(M383="$0 (pad)",0,IF(M383=0,0,M383*AV383/100/IF(OR($P$7="",ISNUMBER($P$7)=FALSE),1,((1+$P$7/100)^(IF(OR($P$11="",ISNUMBER($P$11)=FALSE),AN383,IF(YEAR(NOW())+$P$11+10&lt;AN383,YEAR(NOW())+$P$11+10,AN383))-YEAR(NOW()))))*IF(OR($P$9="",ISNUMBER($P$9)=FALSE),1,((1+$P$9/100)^(IF(OR($P$11="",ISNUMBER($P$11)=FALSE),AN383,IF(YEAR(NOW())+$P$11+10&lt;AN383,YEAR(NOW())+$P$11+10,AN383))-YEAR(NOW()))))))</f>
        <v>0</v>
      </c>
      <c r="AS383" s="251">
        <f ca="1">IF(N383="$0 (pad)",0,IF(N383=0,0,N383*AV383/100/IF(OR($P$7="",ISNUMBER($P$7)=FALSE),1,((1+$P$7/100)^(IF(OR($P$11="",ISNUMBER($P$11)=FALSE),AN383,IF(YEAR(NOW())+$P$11+10&lt;AN383,YEAR(NOW())+$P$11+10,AN383))-YEAR(NOW()))))*IF(OR($P$9="",ISNUMBER($P$9)=FALSE),1,((1+$P$9/100)^(IF(OR($P$11="",ISNUMBER($P$11)=FALSE),AN383,IF(YEAR(NOW())+$P$11+10&lt;AN383,YEAR(NOW())+$P$11+10,AN383))-YEAR(NOW()))))))</f>
        <v>0</v>
      </c>
      <c r="AT383" s="251">
        <f ca="1">IF(Q383=0,0,Q383*AV383/100/IF(OR($P$7="",ISNUMBER($P$7)=FALSE),1,((1+$P$7/100)^(IF(OR($P$11="",ISNUMBER($P$11)=FALSE),AL383,IF(YEAR(NOW())+$P$11&lt;AL383,YEAR(NOW())+$P$11,AL383))-YEAR(NOW()))))*IF(OR($P$9="",ISNUMBER($P$9)=FALSE),1,((1+$P$9/100)^(IF(OR($P$11="",ISNUMBER($P$11)=FALSE),AL383,IF(YEAR(NOW())+$P$11&lt;AL383,YEAR(NOW())+$P$11,AL383))-YEAR(NOW())))))</f>
        <v>43314</v>
      </c>
      <c r="AU383" s="251">
        <f ca="1">IF(R383=0,0,R383*AV383/100/IF(OR($P$7="",ISNUMBER($P$7)=FALSE),1,((1+$P$7/100)^(IF(OR($P$11="",ISNUMBER($P$11)=FALSE),IF(AN383="",YEAR(NOW())+5,AN383),IF(YEAR(NOW())+$P$11+10&lt;IF(AN383="",YEAR(NOW())+5,AN383),YEAR(NOW())+$P$11+10,IF(AN383="",YEAR(NOW())+5,AN383)))-YEAR(NOW()))))*IF(OR($P$9="",ISNUMBER($P$9)=FALSE),1,((1+$P$9/100)^(IF(OR($P$11="",ISNUMBER($P$11)=FALSE),IF(AN383="",YEAR(NOW())+5,AN383),IF(YEAR(NOW())+$P$11+10&lt;IF(AN383="",YEAR(NOW())+5,AN383),YEAR(NOW())+$P$11+10,IF(AN383="",YEAR(NOW())+5,AN383)))-YEAR(NOW())))))</f>
        <v>23875</v>
      </c>
      <c r="AV383" s="78">
        <v>100</v>
      </c>
    </row>
    <row r="384" spans="1:48" x14ac:dyDescent="0.15">
      <c r="A384" s="112">
        <v>365</v>
      </c>
      <c r="B384" s="112" t="s">
        <v>1660</v>
      </c>
      <c r="C384" s="113" t="s">
        <v>1361</v>
      </c>
      <c r="D384" s="112" t="s">
        <v>523</v>
      </c>
      <c r="E384" s="119">
        <v>482657</v>
      </c>
      <c r="F384" s="112" t="s">
        <v>966</v>
      </c>
      <c r="G384" s="112" t="s">
        <v>1662</v>
      </c>
      <c r="H384" s="112" t="s">
        <v>1662</v>
      </c>
      <c r="I384" s="116">
        <v>1</v>
      </c>
      <c r="J384" s="288">
        <v>40900</v>
      </c>
      <c r="K384" s="288">
        <v>5500</v>
      </c>
      <c r="L384" s="288"/>
      <c r="M384" s="288" t="s">
        <v>989</v>
      </c>
      <c r="N384" s="288" t="s">
        <v>989</v>
      </c>
      <c r="O384" s="288">
        <v>46400</v>
      </c>
      <c r="P384" s="288">
        <f t="shared" ca="1" si="15"/>
        <v>46400</v>
      </c>
      <c r="Q384" s="289">
        <v>43314</v>
      </c>
      <c r="R384" s="289">
        <v>2387.5</v>
      </c>
      <c r="S384" s="289">
        <v>45701.5</v>
      </c>
      <c r="T384" s="290">
        <f t="shared" ca="1" si="16"/>
        <v>45701.5</v>
      </c>
      <c r="U384" s="109"/>
      <c r="V384" s="109" t="s">
        <v>1366</v>
      </c>
      <c r="W384" s="109" t="s">
        <v>1369</v>
      </c>
      <c r="X384" s="108" t="s">
        <v>1367</v>
      </c>
      <c r="Y384" s="108" t="s">
        <v>1143</v>
      </c>
      <c r="Z384" s="287">
        <v>48341</v>
      </c>
      <c r="AA384" s="107">
        <f t="shared" ca="1" si="17"/>
        <v>52724</v>
      </c>
      <c r="AB384" s="108" t="s">
        <v>1670</v>
      </c>
      <c r="AC384" s="108" t="s">
        <v>1669</v>
      </c>
      <c r="AD384" s="108">
        <v>2017</v>
      </c>
      <c r="AE384" s="110">
        <v>1786</v>
      </c>
      <c r="AF384" s="110">
        <v>709.61</v>
      </c>
      <c r="AG384" s="108" t="s">
        <v>1666</v>
      </c>
      <c r="AH384" s="110">
        <v>1.6</v>
      </c>
      <c r="AI384" s="109" t="s">
        <v>991</v>
      </c>
      <c r="AJ384" s="109"/>
      <c r="AK384" s="80">
        <v>52724</v>
      </c>
      <c r="AL384" s="78">
        <v>2044</v>
      </c>
      <c r="AM384" s="78">
        <v>2045</v>
      </c>
      <c r="AN384" s="78">
        <v>2063</v>
      </c>
      <c r="AO384" s="251">
        <f ca="1">IF(J384=0,0,J384*AV384/100/IF(OR($P$7="",ISNUMBER($P$7)=FALSE),1,((1+$P$7/100)^(IF(OR($P$11="",ISNUMBER($P$11)=FALSE),AL384,IF(YEAR(NOW())+$P$11&lt;AL384,YEAR(NOW())+$P$11,AL384))-YEAR(NOW()))))*IF(OR($P$9="",ISNUMBER($P$9)=FALSE),1,((1+$P$9/100)^(IF(OR($P$11="",ISNUMBER($P$11)=FALSE),AL384,IF(YEAR(NOW())+$P$11&lt;AL384,YEAR(NOW())+$P$11,AL384))-YEAR(NOW())))))</f>
        <v>40900</v>
      </c>
      <c r="AP384" s="251">
        <f ca="1">IF(K384=0,0,K384*AV384/100/IF(OR($P$7="",ISNUMBER($P$7)=FALSE),1,((1+$P$7/100)^(IF(OR($P$11="",ISNUMBER($P$11)=FALSE),AM384,IF(YEAR(NOW())+$P$11+1&lt;AM384,YEAR(NOW())+$P$11+1,AM384))-YEAR(NOW()))))*IF(OR($P$9="",ISNUMBER($P$9)=FALSE),1,((1+$P$9/100)^(IF(OR($P$11="",ISNUMBER($P$11)=FALSE),AM384,IF(YEAR(NOW())+$P$11+1&lt;AM384,YEAR(NOW())+$P$11+1,AM384))-YEAR(NOW())))))</f>
        <v>5500</v>
      </c>
      <c r="AQ384" s="251"/>
      <c r="AR384" s="251">
        <f ca="1">IF(M384="$0 (pad)",0,IF(M384=0,0,M384*AV384/100/IF(OR($P$7="",ISNUMBER($P$7)=FALSE),1,((1+$P$7/100)^(IF(OR($P$11="",ISNUMBER($P$11)=FALSE),AN384,IF(YEAR(NOW())+$P$11+10&lt;AN384,YEAR(NOW())+$P$11+10,AN384))-YEAR(NOW()))))*IF(OR($P$9="",ISNUMBER($P$9)=FALSE),1,((1+$P$9/100)^(IF(OR($P$11="",ISNUMBER($P$11)=FALSE),AN384,IF(YEAR(NOW())+$P$11+10&lt;AN384,YEAR(NOW())+$P$11+10,AN384))-YEAR(NOW()))))))</f>
        <v>0</v>
      </c>
      <c r="AS384" s="251">
        <f ca="1">IF(N384="$0 (pad)",0,IF(N384=0,0,N384*AV384/100/IF(OR($P$7="",ISNUMBER($P$7)=FALSE),1,((1+$P$7/100)^(IF(OR($P$11="",ISNUMBER($P$11)=FALSE),AN384,IF(YEAR(NOW())+$P$11+10&lt;AN384,YEAR(NOW())+$P$11+10,AN384))-YEAR(NOW()))))*IF(OR($P$9="",ISNUMBER($P$9)=FALSE),1,((1+$P$9/100)^(IF(OR($P$11="",ISNUMBER($P$11)=FALSE),AN384,IF(YEAR(NOW())+$P$11+10&lt;AN384,YEAR(NOW())+$P$11+10,AN384))-YEAR(NOW()))))))</f>
        <v>0</v>
      </c>
      <c r="AT384" s="251">
        <f ca="1">IF(Q384=0,0,Q384*AV384/100/IF(OR($P$7="",ISNUMBER($P$7)=FALSE),1,((1+$P$7/100)^(IF(OR($P$11="",ISNUMBER($P$11)=FALSE),AL384,IF(YEAR(NOW())+$P$11&lt;AL384,YEAR(NOW())+$P$11,AL384))-YEAR(NOW()))))*IF(OR($P$9="",ISNUMBER($P$9)=FALSE),1,((1+$P$9/100)^(IF(OR($P$11="",ISNUMBER($P$11)=FALSE),AL384,IF(YEAR(NOW())+$P$11&lt;AL384,YEAR(NOW())+$P$11,AL384))-YEAR(NOW())))))</f>
        <v>43314</v>
      </c>
      <c r="AU384" s="251">
        <f ca="1">IF(R384=0,0,R384*AV384/100/IF(OR($P$7="",ISNUMBER($P$7)=FALSE),1,((1+$P$7/100)^(IF(OR($P$11="",ISNUMBER($P$11)=FALSE),IF(AN384="",YEAR(NOW())+5,AN384),IF(YEAR(NOW())+$P$11+10&lt;IF(AN384="",YEAR(NOW())+5,AN384),YEAR(NOW())+$P$11+10,IF(AN384="",YEAR(NOW())+5,AN384)))-YEAR(NOW()))))*IF(OR($P$9="",ISNUMBER($P$9)=FALSE),1,((1+$P$9/100)^(IF(OR($P$11="",ISNUMBER($P$11)=FALSE),IF(AN384="",YEAR(NOW())+5,AN384),IF(YEAR(NOW())+$P$11+10&lt;IF(AN384="",YEAR(NOW())+5,AN384),YEAR(NOW())+$P$11+10,IF(AN384="",YEAR(NOW())+5,AN384)))-YEAR(NOW())))))</f>
        <v>2387.5</v>
      </c>
      <c r="AV384" s="78">
        <v>100</v>
      </c>
    </row>
    <row r="385" spans="1:48" x14ac:dyDescent="0.15">
      <c r="A385" s="112">
        <v>366</v>
      </c>
      <c r="B385" s="112" t="s">
        <v>1660</v>
      </c>
      <c r="C385" s="113" t="s">
        <v>1361</v>
      </c>
      <c r="D385" s="112" t="s">
        <v>524</v>
      </c>
      <c r="E385" s="119">
        <v>480823</v>
      </c>
      <c r="F385" s="112" t="s">
        <v>966</v>
      </c>
      <c r="G385" s="112" t="s">
        <v>1662</v>
      </c>
      <c r="H385" s="112" t="s">
        <v>1662</v>
      </c>
      <c r="I385" s="116" t="s">
        <v>1358</v>
      </c>
      <c r="J385" s="288">
        <v>167000</v>
      </c>
      <c r="K385" s="288">
        <v>5500</v>
      </c>
      <c r="L385" s="288"/>
      <c r="M385" s="288" t="s">
        <v>989</v>
      </c>
      <c r="N385" s="288" t="s">
        <v>989</v>
      </c>
      <c r="O385" s="288">
        <v>172500</v>
      </c>
      <c r="P385" s="288">
        <f t="shared" ca="1" si="15"/>
        <v>161255.97382812496</v>
      </c>
      <c r="Q385" s="289">
        <v>200751</v>
      </c>
      <c r="R385" s="289">
        <v>23875</v>
      </c>
      <c r="S385" s="289">
        <v>224626</v>
      </c>
      <c r="T385" s="290">
        <f t="shared" ca="1" si="16"/>
        <v>209984.25725864578</v>
      </c>
      <c r="U385" s="109"/>
      <c r="V385" s="109" t="s">
        <v>1366</v>
      </c>
      <c r="W385" s="109" t="s">
        <v>1369</v>
      </c>
      <c r="X385" s="108" t="s">
        <v>1367</v>
      </c>
      <c r="Y385" s="108" t="s">
        <v>1146</v>
      </c>
      <c r="Z385" s="287">
        <v>45566</v>
      </c>
      <c r="AA385" s="107">
        <f t="shared" ca="1" si="17"/>
        <v>49949</v>
      </c>
      <c r="AB385" s="108" t="s">
        <v>1670</v>
      </c>
      <c r="AC385" s="108" t="s">
        <v>1669</v>
      </c>
      <c r="AD385" s="108">
        <v>2016</v>
      </c>
      <c r="AE385" s="110">
        <v>1534</v>
      </c>
      <c r="AF385" s="110">
        <v>709.63</v>
      </c>
      <c r="AG385" s="108" t="s">
        <v>1666</v>
      </c>
      <c r="AH385" s="110">
        <v>1.3</v>
      </c>
      <c r="AI385" s="109" t="s">
        <v>991</v>
      </c>
      <c r="AJ385" s="109"/>
      <c r="AK385" s="80">
        <v>49949</v>
      </c>
      <c r="AL385" s="78">
        <v>2036</v>
      </c>
      <c r="AM385" s="78">
        <v>2037</v>
      </c>
      <c r="AN385" s="78">
        <v>2046</v>
      </c>
      <c r="AO385" s="251">
        <f ca="1">IF(J385=0,0,J385*AV385/100/IF(OR($P$7="",ISNUMBER($P$7)=FALSE),1,((1+$P$7/100)^(IF(OR($P$11="",ISNUMBER($P$11)=FALSE),AL385,IF(YEAR(NOW())+$P$11&lt;AL385,YEAR(NOW())+$P$11,AL385))-YEAR(NOW()))))*IF(OR($P$9="",ISNUMBER($P$9)=FALSE),1,((1+$P$9/100)^(IF(OR($P$11="",ISNUMBER($P$11)=FALSE),AL385,IF(YEAR(NOW())+$P$11&lt;AL385,YEAR(NOW())+$P$11,AL385))-YEAR(NOW())))))</f>
        <v>156114.47901041663</v>
      </c>
      <c r="AP385" s="251">
        <f ca="1">IF(K385=0,0,K385*AV385/100/IF(OR($P$7="",ISNUMBER($P$7)=FALSE),1,((1+$P$7/100)^(IF(OR($P$11="",ISNUMBER($P$11)=FALSE),AM385,IF(YEAR(NOW())+$P$11+1&lt;AM385,YEAR(NOW())+$P$11+1,AM385))-YEAR(NOW()))))*IF(OR($P$9="",ISNUMBER($P$9)=FALSE),1,((1+$P$9/100)^(IF(OR($P$11="",ISNUMBER($P$11)=FALSE),AM385,IF(YEAR(NOW())+$P$11+1&lt;AM385,YEAR(NOW())+$P$11+1,AM385))-YEAR(NOW())))))</f>
        <v>5141.4948177083324</v>
      </c>
      <c r="AQ385" s="251"/>
      <c r="AR385" s="251">
        <f ca="1">IF(M385="$0 (pad)",0,IF(M385=0,0,M385*AV385/100/IF(OR($P$7="",ISNUMBER($P$7)=FALSE),1,((1+$P$7/100)^(IF(OR($P$11="",ISNUMBER($P$11)=FALSE),AN385,IF(YEAR(NOW())+$P$11+10&lt;AN385,YEAR(NOW())+$P$11+10,AN385))-YEAR(NOW()))))*IF(OR($P$9="",ISNUMBER($P$9)=FALSE),1,((1+$P$9/100)^(IF(OR($P$11="",ISNUMBER($P$11)=FALSE),AN385,IF(YEAR(NOW())+$P$11+10&lt;AN385,YEAR(NOW())+$P$11+10,AN385))-YEAR(NOW()))))))</f>
        <v>0</v>
      </c>
      <c r="AS385" s="251">
        <f ca="1">IF(N385="$0 (pad)",0,IF(N385=0,0,N385*AV385/100/IF(OR($P$7="",ISNUMBER($P$7)=FALSE),1,((1+$P$7/100)^(IF(OR($P$11="",ISNUMBER($P$11)=FALSE),AN385,IF(YEAR(NOW())+$P$11+10&lt;AN385,YEAR(NOW())+$P$11+10,AN385))-YEAR(NOW()))))*IF(OR($P$9="",ISNUMBER($P$9)=FALSE),1,((1+$P$9/100)^(IF(OR($P$11="",ISNUMBER($P$11)=FALSE),AN385,IF(YEAR(NOW())+$P$11+10&lt;AN385,YEAR(NOW())+$P$11+10,AN385))-YEAR(NOW()))))))</f>
        <v>0</v>
      </c>
      <c r="AT385" s="251">
        <f ca="1">IF(Q385=0,0,Q385*AV385/100/IF(OR($P$7="",ISNUMBER($P$7)=FALSE),1,((1+$P$7/100)^(IF(OR($P$11="",ISNUMBER($P$11)=FALSE),AL385,IF(YEAR(NOW())+$P$11&lt;AL385,YEAR(NOW())+$P$11,AL385))-YEAR(NOW()))))*IF(OR($P$9="",ISNUMBER($P$9)=FALSE),1,((1+$P$9/100)^(IF(OR($P$11="",ISNUMBER($P$11)=FALSE),AL385,IF(YEAR(NOW())+$P$11&lt;AL385,YEAR(NOW())+$P$11,AL385))-YEAR(NOW())))))</f>
        <v>187665.4956635937</v>
      </c>
      <c r="AU385" s="251">
        <f ca="1">IF(R385=0,0,R385*AV385/100/IF(OR($P$7="",ISNUMBER($P$7)=FALSE),1,((1+$P$7/100)^(IF(OR($P$11="",ISNUMBER($P$11)=FALSE),IF(AN385="",YEAR(NOW())+5,AN385),IF(YEAR(NOW())+$P$11+10&lt;IF(AN385="",YEAR(NOW())+5,AN385),YEAR(NOW())+$P$11+10,IF(AN385="",YEAR(NOW())+5,AN385)))-YEAR(NOW()))))*IF(OR($P$9="",ISNUMBER($P$9)=FALSE),1,((1+$P$9/100)^(IF(OR($P$11="",ISNUMBER($P$11)=FALSE),IF(AN385="",YEAR(NOW())+5,AN385),IF(YEAR(NOW())+$P$11+10&lt;IF(AN385="",YEAR(NOW())+5,AN385),YEAR(NOW())+$P$11+10,IF(AN385="",YEAR(NOW())+5,AN385)))-YEAR(NOW())))))</f>
        <v>22318.761595052081</v>
      </c>
      <c r="AV385" s="78">
        <v>93.481723958333319</v>
      </c>
    </row>
    <row r="386" spans="1:48" x14ac:dyDescent="0.15">
      <c r="A386" s="112">
        <v>367</v>
      </c>
      <c r="B386" s="112" t="s">
        <v>1660</v>
      </c>
      <c r="C386" s="113" t="s">
        <v>1361</v>
      </c>
      <c r="D386" s="112" t="s">
        <v>525</v>
      </c>
      <c r="E386" s="119">
        <v>480829</v>
      </c>
      <c r="F386" s="112" t="s">
        <v>966</v>
      </c>
      <c r="G386" s="112" t="s">
        <v>1662</v>
      </c>
      <c r="H386" s="112" t="s">
        <v>1662</v>
      </c>
      <c r="I386" s="116" t="s">
        <v>1358</v>
      </c>
      <c r="J386" s="288">
        <v>180000</v>
      </c>
      <c r="K386" s="288">
        <v>20500</v>
      </c>
      <c r="L386" s="288"/>
      <c r="M386" s="288">
        <v>0</v>
      </c>
      <c r="N386" s="288">
        <v>38200</v>
      </c>
      <c r="O386" s="288">
        <v>238700</v>
      </c>
      <c r="P386" s="288">
        <f t="shared" ca="1" si="15"/>
        <v>223140.87508854162</v>
      </c>
      <c r="Q386" s="289">
        <v>200751</v>
      </c>
      <c r="R386" s="289">
        <v>2387.5</v>
      </c>
      <c r="S386" s="289">
        <v>203138.5</v>
      </c>
      <c r="T386" s="290">
        <f t="shared" ca="1" si="16"/>
        <v>189897.37182309892</v>
      </c>
      <c r="U386" s="109"/>
      <c r="V386" s="109" t="s">
        <v>1366</v>
      </c>
      <c r="W386" s="109" t="s">
        <v>1369</v>
      </c>
      <c r="X386" s="108" t="s">
        <v>1367</v>
      </c>
      <c r="Y386" s="108" t="s">
        <v>1146</v>
      </c>
      <c r="Z386" s="287">
        <v>45566</v>
      </c>
      <c r="AA386" s="107">
        <f t="shared" ca="1" si="17"/>
        <v>49949</v>
      </c>
      <c r="AB386" s="108" t="s">
        <v>1670</v>
      </c>
      <c r="AC386" s="108" t="s">
        <v>1669</v>
      </c>
      <c r="AD386" s="108">
        <v>2016</v>
      </c>
      <c r="AE386" s="110">
        <v>1644</v>
      </c>
      <c r="AF386" s="110">
        <v>707.74</v>
      </c>
      <c r="AG386" s="108" t="s">
        <v>1666</v>
      </c>
      <c r="AH386" s="110">
        <v>1.9</v>
      </c>
      <c r="AI386" s="109" t="s">
        <v>991</v>
      </c>
      <c r="AJ386" s="109"/>
      <c r="AK386" s="80">
        <v>49949</v>
      </c>
      <c r="AL386" s="78">
        <v>2036</v>
      </c>
      <c r="AM386" s="78">
        <v>2037</v>
      </c>
      <c r="AN386" s="78">
        <v>2046</v>
      </c>
      <c r="AO386" s="251">
        <f ca="1">IF(J386=0,0,J386*AV386/100/IF(OR($P$7="",ISNUMBER($P$7)=FALSE),1,((1+$P$7/100)^(IF(OR($P$11="",ISNUMBER($P$11)=FALSE),AL386,IF(YEAR(NOW())+$P$11&lt;AL386,YEAR(NOW())+$P$11,AL386))-YEAR(NOW()))))*IF(OR($P$9="",ISNUMBER($P$9)=FALSE),1,((1+$P$9/100)^(IF(OR($P$11="",ISNUMBER($P$11)=FALSE),AL386,IF(YEAR(NOW())+$P$11&lt;AL386,YEAR(NOW())+$P$11,AL386))-YEAR(NOW())))))</f>
        <v>168267.10312499997</v>
      </c>
      <c r="AP386" s="251">
        <f ca="1">IF(K386=0,0,K386*AV386/100/IF(OR($P$7="",ISNUMBER($P$7)=FALSE),1,((1+$P$7/100)^(IF(OR($P$11="",ISNUMBER($P$11)=FALSE),AM386,IF(YEAR(NOW())+$P$11+1&lt;AM386,YEAR(NOW())+$P$11+1,AM386))-YEAR(NOW()))))*IF(OR($P$9="",ISNUMBER($P$9)=FALSE),1,((1+$P$9/100)^(IF(OR($P$11="",ISNUMBER($P$11)=FALSE),AM386,IF(YEAR(NOW())+$P$11+1&lt;AM386,YEAR(NOW())+$P$11+1,AM386))-YEAR(NOW())))))</f>
        <v>19163.753411458329</v>
      </c>
      <c r="AQ386" s="251"/>
      <c r="AR386" s="251">
        <f ca="1">IF(M386="$0 (pad)",0,IF(M386=0,0,M386*AV386/100/IF(OR($P$7="",ISNUMBER($P$7)=FALSE),1,((1+$P$7/100)^(IF(OR($P$11="",ISNUMBER($P$11)=FALSE),AN386,IF(YEAR(NOW())+$P$11+10&lt;AN386,YEAR(NOW())+$P$11+10,AN386))-YEAR(NOW()))))*IF(OR($P$9="",ISNUMBER($P$9)=FALSE),1,((1+$P$9/100)^(IF(OR($P$11="",ISNUMBER($P$11)=FALSE),AN386,IF(YEAR(NOW())+$P$11+10&lt;AN386,YEAR(NOW())+$P$11+10,AN386))-YEAR(NOW()))))))</f>
        <v>0</v>
      </c>
      <c r="AS386" s="251">
        <f ca="1">IF(N386="$0 (pad)",0,IF(N386=0,0,N386*AV386/100/IF(OR($P$7="",ISNUMBER($P$7)=FALSE),1,((1+$P$7/100)^(IF(OR($P$11="",ISNUMBER($P$11)=FALSE),AN386,IF(YEAR(NOW())+$P$11+10&lt;AN386,YEAR(NOW())+$P$11+10,AN386))-YEAR(NOW()))))*IF(OR($P$9="",ISNUMBER($P$9)=FALSE),1,((1+$P$9/100)^(IF(OR($P$11="",ISNUMBER($P$11)=FALSE),AN386,IF(YEAR(NOW())+$P$11+10&lt;AN386,YEAR(NOW())+$P$11+10,AN386))-YEAR(NOW()))))))</f>
        <v>35710.018552083326</v>
      </c>
      <c r="AT386" s="251">
        <f ca="1">IF(Q386=0,0,Q386*AV386/100/IF(OR($P$7="",ISNUMBER($P$7)=FALSE),1,((1+$P$7/100)^(IF(OR($P$11="",ISNUMBER($P$11)=FALSE),AL386,IF(YEAR(NOW())+$P$11&lt;AL386,YEAR(NOW())+$P$11,AL386))-YEAR(NOW()))))*IF(OR($P$9="",ISNUMBER($P$9)=FALSE),1,((1+$P$9/100)^(IF(OR($P$11="",ISNUMBER($P$11)=FALSE),AL386,IF(YEAR(NOW())+$P$11&lt;AL386,YEAR(NOW())+$P$11,AL386))-YEAR(NOW())))))</f>
        <v>187665.4956635937</v>
      </c>
      <c r="AU386" s="251">
        <f ca="1">IF(R386=0,0,R386*AV386/100/IF(OR($P$7="",ISNUMBER($P$7)=FALSE),1,((1+$P$7/100)^(IF(OR($P$11="",ISNUMBER($P$11)=FALSE),IF(AN386="",YEAR(NOW())+5,AN386),IF(YEAR(NOW())+$P$11+10&lt;IF(AN386="",YEAR(NOW())+5,AN386),YEAR(NOW())+$P$11+10,IF(AN386="",YEAR(NOW())+5,AN386)))-YEAR(NOW()))))*IF(OR($P$9="",ISNUMBER($P$9)=FALSE),1,((1+$P$9/100)^(IF(OR($P$11="",ISNUMBER($P$11)=FALSE),IF(AN386="",YEAR(NOW())+5,AN386),IF(YEAR(NOW())+$P$11+10&lt;IF(AN386="",YEAR(NOW())+5,AN386),YEAR(NOW())+$P$11+10,IF(AN386="",YEAR(NOW())+5,AN386)))-YEAR(NOW())))))</f>
        <v>2231.8761595052079</v>
      </c>
      <c r="AV386" s="78">
        <v>93.481723958333319</v>
      </c>
    </row>
    <row r="387" spans="1:48" x14ac:dyDescent="0.15">
      <c r="A387" s="112">
        <v>368</v>
      </c>
      <c r="B387" s="112" t="s">
        <v>1660</v>
      </c>
      <c r="C387" s="113" t="s">
        <v>1361</v>
      </c>
      <c r="D387" s="112" t="s">
        <v>526</v>
      </c>
      <c r="E387" s="119">
        <v>481523</v>
      </c>
      <c r="F387" s="112" t="s">
        <v>966</v>
      </c>
      <c r="G387" s="112" t="s">
        <v>1662</v>
      </c>
      <c r="H387" s="112" t="s">
        <v>1662</v>
      </c>
      <c r="I387" s="116" t="s">
        <v>1358</v>
      </c>
      <c r="J387" s="288">
        <v>76800</v>
      </c>
      <c r="K387" s="288">
        <v>14500</v>
      </c>
      <c r="L387" s="288"/>
      <c r="M387" s="288">
        <v>0</v>
      </c>
      <c r="N387" s="288">
        <v>40700</v>
      </c>
      <c r="O387" s="288">
        <v>132000</v>
      </c>
      <c r="P387" s="288">
        <f t="shared" ca="1" si="15"/>
        <v>123395.87562499997</v>
      </c>
      <c r="Q387" s="289">
        <v>188102</v>
      </c>
      <c r="R387" s="289">
        <v>2387.5</v>
      </c>
      <c r="S387" s="289">
        <v>190489.5</v>
      </c>
      <c r="T387" s="290">
        <f t="shared" ca="1" si="16"/>
        <v>178072.86855960937</v>
      </c>
      <c r="U387" s="109"/>
      <c r="V387" s="109" t="s">
        <v>1366</v>
      </c>
      <c r="W387" s="109" t="s">
        <v>1369</v>
      </c>
      <c r="X387" s="108" t="s">
        <v>1367</v>
      </c>
      <c r="Y387" s="108" t="s">
        <v>1135</v>
      </c>
      <c r="Z387" s="287">
        <v>74996.5</v>
      </c>
      <c r="AA387" s="107">
        <f t="shared" ca="1" si="17"/>
        <v>75727</v>
      </c>
      <c r="AB387" s="108" t="s">
        <v>1670</v>
      </c>
      <c r="AC387" s="108" t="s">
        <v>1669</v>
      </c>
      <c r="AD387" s="108">
        <v>2016</v>
      </c>
      <c r="AE387" s="110">
        <v>990</v>
      </c>
      <c r="AF387" s="110">
        <v>990</v>
      </c>
      <c r="AG387" s="108" t="s">
        <v>1667</v>
      </c>
      <c r="AH387" s="110">
        <v>0</v>
      </c>
      <c r="AI387" s="109" t="s">
        <v>991</v>
      </c>
      <c r="AJ387" s="109"/>
      <c r="AK387" s="80">
        <v>75727</v>
      </c>
      <c r="AL387" s="78">
        <v>2107</v>
      </c>
      <c r="AM387" s="78">
        <v>2108</v>
      </c>
      <c r="AN387" s="78">
        <v>2117</v>
      </c>
      <c r="AO387" s="251">
        <f ca="1">IF(J387=0,0,J387*AV387/100/IF(OR($P$7="",ISNUMBER($P$7)=FALSE),1,((1+$P$7/100)^(IF(OR($P$11="",ISNUMBER($P$11)=FALSE),AL387,IF(YEAR(NOW())+$P$11&lt;AL387,YEAR(NOW())+$P$11,AL387))-YEAR(NOW()))))*IF(OR($P$9="",ISNUMBER($P$9)=FALSE),1,((1+$P$9/100)^(IF(OR($P$11="",ISNUMBER($P$11)=FALSE),AL387,IF(YEAR(NOW())+$P$11&lt;AL387,YEAR(NOW())+$P$11,AL387))-YEAR(NOW())))))</f>
        <v>71793.963999999978</v>
      </c>
      <c r="AP387" s="251">
        <f ca="1">IF(K387=0,0,K387*AV387/100/IF(OR($P$7="",ISNUMBER($P$7)=FALSE),1,((1+$P$7/100)^(IF(OR($P$11="",ISNUMBER($P$11)=FALSE),AM387,IF(YEAR(NOW())+$P$11+1&lt;AM387,YEAR(NOW())+$P$11+1,AM387))-YEAR(NOW()))))*IF(OR($P$9="",ISNUMBER($P$9)=FALSE),1,((1+$P$9/100)^(IF(OR($P$11="",ISNUMBER($P$11)=FALSE),AM387,IF(YEAR(NOW())+$P$11+1&lt;AM387,YEAR(NOW())+$P$11+1,AM387))-YEAR(NOW())))))</f>
        <v>13554.849973958329</v>
      </c>
      <c r="AQ387" s="251"/>
      <c r="AR387" s="251">
        <f ca="1">IF(M387="$0 (pad)",0,IF(M387=0,0,M387*AV387/100/IF(OR($P$7="",ISNUMBER($P$7)=FALSE),1,((1+$P$7/100)^(IF(OR($P$11="",ISNUMBER($P$11)=FALSE),AN387,IF(YEAR(NOW())+$P$11+10&lt;AN387,YEAR(NOW())+$P$11+10,AN387))-YEAR(NOW()))))*IF(OR($P$9="",ISNUMBER($P$9)=FALSE),1,((1+$P$9/100)^(IF(OR($P$11="",ISNUMBER($P$11)=FALSE),AN387,IF(YEAR(NOW())+$P$11+10&lt;AN387,YEAR(NOW())+$P$11+10,AN387))-YEAR(NOW()))))))</f>
        <v>0</v>
      </c>
      <c r="AS387" s="251">
        <f ca="1">IF(N387="$0 (pad)",0,IF(N387=0,0,N387*AV387/100/IF(OR($P$7="",ISNUMBER($P$7)=FALSE),1,((1+$P$7/100)^(IF(OR($P$11="",ISNUMBER($P$11)=FALSE),AN387,IF(YEAR(NOW())+$P$11+10&lt;AN387,YEAR(NOW())+$P$11+10,AN387))-YEAR(NOW()))))*IF(OR($P$9="",ISNUMBER($P$9)=FALSE),1,((1+$P$9/100)^(IF(OR($P$11="",ISNUMBER($P$11)=FALSE),AN387,IF(YEAR(NOW())+$P$11+10&lt;AN387,YEAR(NOW())+$P$11+10,AN387))-YEAR(NOW()))))))</f>
        <v>38047.061651041658</v>
      </c>
      <c r="AT387" s="251">
        <f ca="1">IF(Q387=0,0,Q387*AV387/100/IF(OR($P$7="",ISNUMBER($P$7)=FALSE),1,((1+$P$7/100)^(IF(OR($P$11="",ISNUMBER($P$11)=FALSE),AL387,IF(YEAR(NOW())+$P$11&lt;AL387,YEAR(NOW())+$P$11,AL387))-YEAR(NOW()))))*IF(OR($P$9="",ISNUMBER($P$9)=FALSE),1,((1+$P$9/100)^(IF(OR($P$11="",ISNUMBER($P$11)=FALSE),AL387,IF(YEAR(NOW())+$P$11&lt;AL387,YEAR(NOW())+$P$11,AL387))-YEAR(NOW())))))</f>
        <v>175840.99240010415</v>
      </c>
      <c r="AU387" s="251">
        <f ca="1">IF(R387=0,0,R387*AV387/100/IF(OR($P$7="",ISNUMBER($P$7)=FALSE),1,((1+$P$7/100)^(IF(OR($P$11="",ISNUMBER($P$11)=FALSE),IF(AN387="",YEAR(NOW())+5,AN387),IF(YEAR(NOW())+$P$11+10&lt;IF(AN387="",YEAR(NOW())+5,AN387),YEAR(NOW())+$P$11+10,IF(AN387="",YEAR(NOW())+5,AN387)))-YEAR(NOW()))))*IF(OR($P$9="",ISNUMBER($P$9)=FALSE),1,((1+$P$9/100)^(IF(OR($P$11="",ISNUMBER($P$11)=FALSE),IF(AN387="",YEAR(NOW())+5,AN387),IF(YEAR(NOW())+$P$11+10&lt;IF(AN387="",YEAR(NOW())+5,AN387),YEAR(NOW())+$P$11+10,IF(AN387="",YEAR(NOW())+5,AN387)))-YEAR(NOW())))))</f>
        <v>2231.8761595052079</v>
      </c>
      <c r="AV387" s="78">
        <v>93.481723958333319</v>
      </c>
    </row>
    <row r="388" spans="1:48" x14ac:dyDescent="0.15">
      <c r="A388" s="112">
        <v>369</v>
      </c>
      <c r="B388" s="112" t="s">
        <v>1660</v>
      </c>
      <c r="C388" s="113" t="s">
        <v>1361</v>
      </c>
      <c r="D388" s="112" t="s">
        <v>527</v>
      </c>
      <c r="E388" s="119">
        <v>480249</v>
      </c>
      <c r="F388" s="112" t="s">
        <v>966</v>
      </c>
      <c r="G388" s="112" t="s">
        <v>1662</v>
      </c>
      <c r="H388" s="112" t="s">
        <v>1662</v>
      </c>
      <c r="I388" s="116" t="s">
        <v>1358</v>
      </c>
      <c r="J388" s="288">
        <v>176600</v>
      </c>
      <c r="K388" s="288">
        <v>20500</v>
      </c>
      <c r="L388" s="288"/>
      <c r="M388" s="288">
        <v>0</v>
      </c>
      <c r="N388" s="288">
        <v>48200</v>
      </c>
      <c r="O388" s="288">
        <v>245300</v>
      </c>
      <c r="P388" s="288">
        <f t="shared" ca="1" si="15"/>
        <v>229310.66886979164</v>
      </c>
      <c r="Q388" s="289">
        <v>200751</v>
      </c>
      <c r="R388" s="289">
        <v>2387.5</v>
      </c>
      <c r="S388" s="289">
        <v>203138.5</v>
      </c>
      <c r="T388" s="290">
        <f t="shared" ca="1" si="16"/>
        <v>189897.37182309892</v>
      </c>
      <c r="U388" s="109"/>
      <c r="V388" s="109" t="s">
        <v>1366</v>
      </c>
      <c r="W388" s="109" t="s">
        <v>1369</v>
      </c>
      <c r="X388" s="108" t="s">
        <v>1367</v>
      </c>
      <c r="Y388" s="108" t="s">
        <v>1147</v>
      </c>
      <c r="Z388" s="287">
        <v>48614</v>
      </c>
      <c r="AA388" s="107">
        <f t="shared" ca="1" si="17"/>
        <v>52997</v>
      </c>
      <c r="AB388" s="108" t="s">
        <v>1670</v>
      </c>
      <c r="AC388" s="108" t="s">
        <v>1669</v>
      </c>
      <c r="AD388" s="108">
        <v>2016</v>
      </c>
      <c r="AE388" s="110">
        <v>1633</v>
      </c>
      <c r="AF388" s="110">
        <v>710.79</v>
      </c>
      <c r="AG388" s="108" t="s">
        <v>1666</v>
      </c>
      <c r="AH388" s="110">
        <v>2</v>
      </c>
      <c r="AI388" s="109" t="s">
        <v>991</v>
      </c>
      <c r="AJ388" s="109"/>
      <c r="AK388" s="80">
        <v>52997</v>
      </c>
      <c r="AL388" s="78">
        <v>2045</v>
      </c>
      <c r="AM388" s="78">
        <v>2046</v>
      </c>
      <c r="AN388" s="78">
        <v>2055</v>
      </c>
      <c r="AO388" s="251">
        <f ca="1">IF(J388=0,0,J388*AV388/100/IF(OR($P$7="",ISNUMBER($P$7)=FALSE),1,((1+$P$7/100)^(IF(OR($P$11="",ISNUMBER($P$11)=FALSE),AL388,IF(YEAR(NOW())+$P$11&lt;AL388,YEAR(NOW())+$P$11,AL388))-YEAR(NOW()))))*IF(OR($P$9="",ISNUMBER($P$9)=FALSE),1,((1+$P$9/100)^(IF(OR($P$11="",ISNUMBER($P$11)=FALSE),AL388,IF(YEAR(NOW())+$P$11&lt;AL388,YEAR(NOW())+$P$11,AL388))-YEAR(NOW())))))</f>
        <v>165088.72451041665</v>
      </c>
      <c r="AP388" s="251">
        <f ca="1">IF(K388=0,0,K388*AV388/100/IF(OR($P$7="",ISNUMBER($P$7)=FALSE),1,((1+$P$7/100)^(IF(OR($P$11="",ISNUMBER($P$11)=FALSE),AM388,IF(YEAR(NOW())+$P$11+1&lt;AM388,YEAR(NOW())+$P$11+1,AM388))-YEAR(NOW()))))*IF(OR($P$9="",ISNUMBER($P$9)=FALSE),1,((1+$P$9/100)^(IF(OR($P$11="",ISNUMBER($P$11)=FALSE),AM388,IF(YEAR(NOW())+$P$11+1&lt;AM388,YEAR(NOW())+$P$11+1,AM388))-YEAR(NOW())))))</f>
        <v>19163.753411458329</v>
      </c>
      <c r="AQ388" s="251"/>
      <c r="AR388" s="251">
        <f ca="1">IF(M388="$0 (pad)",0,IF(M388=0,0,M388*AV388/100/IF(OR($P$7="",ISNUMBER($P$7)=FALSE),1,((1+$P$7/100)^(IF(OR($P$11="",ISNUMBER($P$11)=FALSE),AN388,IF(YEAR(NOW())+$P$11+10&lt;AN388,YEAR(NOW())+$P$11+10,AN388))-YEAR(NOW()))))*IF(OR($P$9="",ISNUMBER($P$9)=FALSE),1,((1+$P$9/100)^(IF(OR($P$11="",ISNUMBER($P$11)=FALSE),AN388,IF(YEAR(NOW())+$P$11+10&lt;AN388,YEAR(NOW())+$P$11+10,AN388))-YEAR(NOW()))))))</f>
        <v>0</v>
      </c>
      <c r="AS388" s="251">
        <f ca="1">IF(N388="$0 (pad)",0,IF(N388=0,0,N388*AV388/100/IF(OR($P$7="",ISNUMBER($P$7)=FALSE),1,((1+$P$7/100)^(IF(OR($P$11="",ISNUMBER($P$11)=FALSE),AN388,IF(YEAR(NOW())+$P$11+10&lt;AN388,YEAR(NOW())+$P$11+10,AN388))-YEAR(NOW()))))*IF(OR($P$9="",ISNUMBER($P$9)=FALSE),1,((1+$P$9/100)^(IF(OR($P$11="",ISNUMBER($P$11)=FALSE),AN388,IF(YEAR(NOW())+$P$11+10&lt;AN388,YEAR(NOW())+$P$11+10,AN388))-YEAR(NOW()))))))</f>
        <v>45058.190947916657</v>
      </c>
      <c r="AT388" s="251">
        <f ca="1">IF(Q388=0,0,Q388*AV388/100/IF(OR($P$7="",ISNUMBER($P$7)=FALSE),1,((1+$P$7/100)^(IF(OR($P$11="",ISNUMBER($P$11)=FALSE),AL388,IF(YEAR(NOW())+$P$11&lt;AL388,YEAR(NOW())+$P$11,AL388))-YEAR(NOW()))))*IF(OR($P$9="",ISNUMBER($P$9)=FALSE),1,((1+$P$9/100)^(IF(OR($P$11="",ISNUMBER($P$11)=FALSE),AL388,IF(YEAR(NOW())+$P$11&lt;AL388,YEAR(NOW())+$P$11,AL388))-YEAR(NOW())))))</f>
        <v>187665.4956635937</v>
      </c>
      <c r="AU388" s="251">
        <f ca="1">IF(R388=0,0,R388*AV388/100/IF(OR($P$7="",ISNUMBER($P$7)=FALSE),1,((1+$P$7/100)^(IF(OR($P$11="",ISNUMBER($P$11)=FALSE),IF(AN388="",YEAR(NOW())+5,AN388),IF(YEAR(NOW())+$P$11+10&lt;IF(AN388="",YEAR(NOW())+5,AN388),YEAR(NOW())+$P$11+10,IF(AN388="",YEAR(NOW())+5,AN388)))-YEAR(NOW()))))*IF(OR($P$9="",ISNUMBER($P$9)=FALSE),1,((1+$P$9/100)^(IF(OR($P$11="",ISNUMBER($P$11)=FALSE),IF(AN388="",YEAR(NOW())+5,AN388),IF(YEAR(NOW())+$P$11+10&lt;IF(AN388="",YEAR(NOW())+5,AN388),YEAR(NOW())+$P$11+10,IF(AN388="",YEAR(NOW())+5,AN388)))-YEAR(NOW())))))</f>
        <v>2231.8761595052079</v>
      </c>
      <c r="AV388" s="78">
        <v>93.481723958333319</v>
      </c>
    </row>
    <row r="389" spans="1:48" x14ac:dyDescent="0.15">
      <c r="A389" s="112">
        <v>370</v>
      </c>
      <c r="B389" s="112" t="s">
        <v>1660</v>
      </c>
      <c r="C389" s="113" t="s">
        <v>1361</v>
      </c>
      <c r="D389" s="112" t="s">
        <v>528</v>
      </c>
      <c r="E389" s="119">
        <v>480250</v>
      </c>
      <c r="F389" s="112" t="s">
        <v>966</v>
      </c>
      <c r="G389" s="112" t="s">
        <v>1662</v>
      </c>
      <c r="H389" s="112" t="s">
        <v>1662</v>
      </c>
      <c r="I389" s="116" t="s">
        <v>1358</v>
      </c>
      <c r="J389" s="288">
        <v>178600</v>
      </c>
      <c r="K389" s="288">
        <v>5500</v>
      </c>
      <c r="L389" s="288"/>
      <c r="M389" s="288" t="s">
        <v>989</v>
      </c>
      <c r="N389" s="288" t="s">
        <v>989</v>
      </c>
      <c r="O389" s="288">
        <v>184100</v>
      </c>
      <c r="P389" s="288">
        <f t="shared" ca="1" si="15"/>
        <v>172099.85380729163</v>
      </c>
      <c r="Q389" s="289">
        <v>200751</v>
      </c>
      <c r="R389" s="289">
        <v>2387.5</v>
      </c>
      <c r="S389" s="289">
        <v>203138.5</v>
      </c>
      <c r="T389" s="290">
        <f t="shared" ca="1" si="16"/>
        <v>189897.37182309892</v>
      </c>
      <c r="U389" s="109"/>
      <c r="V389" s="109" t="s">
        <v>1366</v>
      </c>
      <c r="W389" s="109" t="s">
        <v>1369</v>
      </c>
      <c r="X389" s="108" t="s">
        <v>1367</v>
      </c>
      <c r="Y389" s="108" t="s">
        <v>1147</v>
      </c>
      <c r="Z389" s="287">
        <v>46725</v>
      </c>
      <c r="AA389" s="107">
        <f t="shared" ca="1" si="17"/>
        <v>51108</v>
      </c>
      <c r="AB389" s="108" t="s">
        <v>1670</v>
      </c>
      <c r="AC389" s="108" t="s">
        <v>1669</v>
      </c>
      <c r="AD389" s="108">
        <v>2016</v>
      </c>
      <c r="AE389" s="110">
        <v>1693</v>
      </c>
      <c r="AF389" s="110">
        <v>710.87</v>
      </c>
      <c r="AG389" s="108" t="s">
        <v>1666</v>
      </c>
      <c r="AH389" s="110">
        <v>1.3</v>
      </c>
      <c r="AI389" s="109" t="s">
        <v>991</v>
      </c>
      <c r="AJ389" s="109"/>
      <c r="AK389" s="80">
        <v>51108</v>
      </c>
      <c r="AL389" s="78">
        <v>2039</v>
      </c>
      <c r="AM389" s="78">
        <v>2040</v>
      </c>
      <c r="AN389" s="78">
        <v>2055</v>
      </c>
      <c r="AO389" s="251">
        <f ca="1">IF(J389=0,0,J389*AV389/100/IF(OR($P$7="",ISNUMBER($P$7)=FALSE),1,((1+$P$7/100)^(IF(OR($P$11="",ISNUMBER($P$11)=FALSE),AL389,IF(YEAR(NOW())+$P$11&lt;AL389,YEAR(NOW())+$P$11,AL389))-YEAR(NOW()))))*IF(OR($P$9="",ISNUMBER($P$9)=FALSE),1,((1+$P$9/100)^(IF(OR($P$11="",ISNUMBER($P$11)=FALSE),AL389,IF(YEAR(NOW())+$P$11&lt;AL389,YEAR(NOW())+$P$11,AL389))-YEAR(NOW())))))</f>
        <v>166958.3589895833</v>
      </c>
      <c r="AP389" s="251">
        <f ca="1">IF(K389=0,0,K389*AV389/100/IF(OR($P$7="",ISNUMBER($P$7)=FALSE),1,((1+$P$7/100)^(IF(OR($P$11="",ISNUMBER($P$11)=FALSE),AM389,IF(YEAR(NOW())+$P$11+1&lt;AM389,YEAR(NOW())+$P$11+1,AM389))-YEAR(NOW()))))*IF(OR($P$9="",ISNUMBER($P$9)=FALSE),1,((1+$P$9/100)^(IF(OR($P$11="",ISNUMBER($P$11)=FALSE),AM389,IF(YEAR(NOW())+$P$11+1&lt;AM389,YEAR(NOW())+$P$11+1,AM389))-YEAR(NOW())))))</f>
        <v>5141.4948177083324</v>
      </c>
      <c r="AQ389" s="251"/>
      <c r="AR389" s="251">
        <f ca="1">IF(M389="$0 (pad)",0,IF(M389=0,0,M389*AV389/100/IF(OR($P$7="",ISNUMBER($P$7)=FALSE),1,((1+$P$7/100)^(IF(OR($P$11="",ISNUMBER($P$11)=FALSE),AN389,IF(YEAR(NOW())+$P$11+10&lt;AN389,YEAR(NOW())+$P$11+10,AN389))-YEAR(NOW()))))*IF(OR($P$9="",ISNUMBER($P$9)=FALSE),1,((1+$P$9/100)^(IF(OR($P$11="",ISNUMBER($P$11)=FALSE),AN389,IF(YEAR(NOW())+$P$11+10&lt;AN389,YEAR(NOW())+$P$11+10,AN389))-YEAR(NOW()))))))</f>
        <v>0</v>
      </c>
      <c r="AS389" s="251">
        <f ca="1">IF(N389="$0 (pad)",0,IF(N389=0,0,N389*AV389/100/IF(OR($P$7="",ISNUMBER($P$7)=FALSE),1,((1+$P$7/100)^(IF(OR($P$11="",ISNUMBER($P$11)=FALSE),AN389,IF(YEAR(NOW())+$P$11+10&lt;AN389,YEAR(NOW())+$P$11+10,AN389))-YEAR(NOW()))))*IF(OR($P$9="",ISNUMBER($P$9)=FALSE),1,((1+$P$9/100)^(IF(OR($P$11="",ISNUMBER($P$11)=FALSE),AN389,IF(YEAR(NOW())+$P$11+10&lt;AN389,YEAR(NOW())+$P$11+10,AN389))-YEAR(NOW()))))))</f>
        <v>0</v>
      </c>
      <c r="AT389" s="251">
        <f ca="1">IF(Q389=0,0,Q389*AV389/100/IF(OR($P$7="",ISNUMBER($P$7)=FALSE),1,((1+$P$7/100)^(IF(OR($P$11="",ISNUMBER($P$11)=FALSE),AL389,IF(YEAR(NOW())+$P$11&lt;AL389,YEAR(NOW())+$P$11,AL389))-YEAR(NOW()))))*IF(OR($P$9="",ISNUMBER($P$9)=FALSE),1,((1+$P$9/100)^(IF(OR($P$11="",ISNUMBER($P$11)=FALSE),AL389,IF(YEAR(NOW())+$P$11&lt;AL389,YEAR(NOW())+$P$11,AL389))-YEAR(NOW())))))</f>
        <v>187665.4956635937</v>
      </c>
      <c r="AU389" s="251">
        <f ca="1">IF(R389=0,0,R389*AV389/100/IF(OR($P$7="",ISNUMBER($P$7)=FALSE),1,((1+$P$7/100)^(IF(OR($P$11="",ISNUMBER($P$11)=FALSE),IF(AN389="",YEAR(NOW())+5,AN389),IF(YEAR(NOW())+$P$11+10&lt;IF(AN389="",YEAR(NOW())+5,AN389),YEAR(NOW())+$P$11+10,IF(AN389="",YEAR(NOW())+5,AN389)))-YEAR(NOW()))))*IF(OR($P$9="",ISNUMBER($P$9)=FALSE),1,((1+$P$9/100)^(IF(OR($P$11="",ISNUMBER($P$11)=FALSE),IF(AN389="",YEAR(NOW())+5,AN389),IF(YEAR(NOW())+$P$11+10&lt;IF(AN389="",YEAR(NOW())+5,AN389),YEAR(NOW())+$P$11+10,IF(AN389="",YEAR(NOW())+5,AN389)))-YEAR(NOW())))))</f>
        <v>2231.8761595052079</v>
      </c>
      <c r="AV389" s="78">
        <v>93.481723958333319</v>
      </c>
    </row>
    <row r="390" spans="1:48" x14ac:dyDescent="0.15">
      <c r="A390" s="112">
        <v>371</v>
      </c>
      <c r="B390" s="112" t="s">
        <v>1660</v>
      </c>
      <c r="C390" s="113" t="s">
        <v>1361</v>
      </c>
      <c r="D390" s="112" t="s">
        <v>529</v>
      </c>
      <c r="E390" s="119">
        <v>480251</v>
      </c>
      <c r="F390" s="112" t="s">
        <v>966</v>
      </c>
      <c r="G390" s="112" t="s">
        <v>1662</v>
      </c>
      <c r="H390" s="112" t="s">
        <v>1662</v>
      </c>
      <c r="I390" s="116" t="s">
        <v>1358</v>
      </c>
      <c r="J390" s="288">
        <v>176700</v>
      </c>
      <c r="K390" s="288">
        <v>5500</v>
      </c>
      <c r="L390" s="288"/>
      <c r="M390" s="288" t="s">
        <v>989</v>
      </c>
      <c r="N390" s="288" t="s">
        <v>989</v>
      </c>
      <c r="O390" s="288">
        <v>182200</v>
      </c>
      <c r="P390" s="288">
        <f t="shared" ca="1" si="15"/>
        <v>170323.70105208331</v>
      </c>
      <c r="Q390" s="289">
        <v>200751</v>
      </c>
      <c r="R390" s="289">
        <v>2387.5</v>
      </c>
      <c r="S390" s="289">
        <v>203138.5</v>
      </c>
      <c r="T390" s="290">
        <f t="shared" ca="1" si="16"/>
        <v>189897.37182309892</v>
      </c>
      <c r="U390" s="109"/>
      <c r="V390" s="109" t="s">
        <v>1366</v>
      </c>
      <c r="W390" s="109" t="s">
        <v>1369</v>
      </c>
      <c r="X390" s="108" t="s">
        <v>1367</v>
      </c>
      <c r="Y390" s="108" t="s">
        <v>1147</v>
      </c>
      <c r="Z390" s="287">
        <v>46701</v>
      </c>
      <c r="AA390" s="107">
        <f t="shared" ca="1" si="17"/>
        <v>51084</v>
      </c>
      <c r="AB390" s="108" t="s">
        <v>1670</v>
      </c>
      <c r="AC390" s="108" t="s">
        <v>1669</v>
      </c>
      <c r="AD390" s="108">
        <v>2016</v>
      </c>
      <c r="AE390" s="110">
        <v>1656</v>
      </c>
      <c r="AF390" s="110">
        <v>707.89</v>
      </c>
      <c r="AG390" s="108" t="s">
        <v>1666</v>
      </c>
      <c r="AH390" s="110">
        <v>1.4</v>
      </c>
      <c r="AI390" s="109" t="s">
        <v>991</v>
      </c>
      <c r="AJ390" s="109"/>
      <c r="AK390" s="80">
        <v>51084</v>
      </c>
      <c r="AL390" s="78">
        <v>2039</v>
      </c>
      <c r="AM390" s="78">
        <v>2040</v>
      </c>
      <c r="AN390" s="78">
        <v>2055</v>
      </c>
      <c r="AO390" s="251">
        <f ca="1">IF(J390=0,0,J390*AV390/100/IF(OR($P$7="",ISNUMBER($P$7)=FALSE),1,((1+$P$7/100)^(IF(OR($P$11="",ISNUMBER($P$11)=FALSE),AL390,IF(YEAR(NOW())+$P$11&lt;AL390,YEAR(NOW())+$P$11,AL390))-YEAR(NOW()))))*IF(OR($P$9="",ISNUMBER($P$9)=FALSE),1,((1+$P$9/100)^(IF(OR($P$11="",ISNUMBER($P$11)=FALSE),AL390,IF(YEAR(NOW())+$P$11&lt;AL390,YEAR(NOW())+$P$11,AL390))-YEAR(NOW())))))</f>
        <v>165182.20623437499</v>
      </c>
      <c r="AP390" s="251">
        <f ca="1">IF(K390=0,0,K390*AV390/100/IF(OR($P$7="",ISNUMBER($P$7)=FALSE),1,((1+$P$7/100)^(IF(OR($P$11="",ISNUMBER($P$11)=FALSE),AM390,IF(YEAR(NOW())+$P$11+1&lt;AM390,YEAR(NOW())+$P$11+1,AM390))-YEAR(NOW()))))*IF(OR($P$9="",ISNUMBER($P$9)=FALSE),1,((1+$P$9/100)^(IF(OR($P$11="",ISNUMBER($P$11)=FALSE),AM390,IF(YEAR(NOW())+$P$11+1&lt;AM390,YEAR(NOW())+$P$11+1,AM390))-YEAR(NOW())))))</f>
        <v>5141.4948177083324</v>
      </c>
      <c r="AQ390" s="251"/>
      <c r="AR390" s="251">
        <f ca="1">IF(M390="$0 (pad)",0,IF(M390=0,0,M390*AV390/100/IF(OR($P$7="",ISNUMBER($P$7)=FALSE),1,((1+$P$7/100)^(IF(OR($P$11="",ISNUMBER($P$11)=FALSE),AN390,IF(YEAR(NOW())+$P$11+10&lt;AN390,YEAR(NOW())+$P$11+10,AN390))-YEAR(NOW()))))*IF(OR($P$9="",ISNUMBER($P$9)=FALSE),1,((1+$P$9/100)^(IF(OR($P$11="",ISNUMBER($P$11)=FALSE),AN390,IF(YEAR(NOW())+$P$11+10&lt;AN390,YEAR(NOW())+$P$11+10,AN390))-YEAR(NOW()))))))</f>
        <v>0</v>
      </c>
      <c r="AS390" s="251">
        <f ca="1">IF(N390="$0 (pad)",0,IF(N390=0,0,N390*AV390/100/IF(OR($P$7="",ISNUMBER($P$7)=FALSE),1,((1+$P$7/100)^(IF(OR($P$11="",ISNUMBER($P$11)=FALSE),AN390,IF(YEAR(NOW())+$P$11+10&lt;AN390,YEAR(NOW())+$P$11+10,AN390))-YEAR(NOW()))))*IF(OR($P$9="",ISNUMBER($P$9)=FALSE),1,((1+$P$9/100)^(IF(OR($P$11="",ISNUMBER($P$11)=FALSE),AN390,IF(YEAR(NOW())+$P$11+10&lt;AN390,YEAR(NOW())+$P$11+10,AN390))-YEAR(NOW()))))))</f>
        <v>0</v>
      </c>
      <c r="AT390" s="251">
        <f ca="1">IF(Q390=0,0,Q390*AV390/100/IF(OR($P$7="",ISNUMBER($P$7)=FALSE),1,((1+$P$7/100)^(IF(OR($P$11="",ISNUMBER($P$11)=FALSE),AL390,IF(YEAR(NOW())+$P$11&lt;AL390,YEAR(NOW())+$P$11,AL390))-YEAR(NOW()))))*IF(OR($P$9="",ISNUMBER($P$9)=FALSE),1,((1+$P$9/100)^(IF(OR($P$11="",ISNUMBER($P$11)=FALSE),AL390,IF(YEAR(NOW())+$P$11&lt;AL390,YEAR(NOW())+$P$11,AL390))-YEAR(NOW())))))</f>
        <v>187665.4956635937</v>
      </c>
      <c r="AU390" s="251">
        <f ca="1">IF(R390=0,0,R390*AV390/100/IF(OR($P$7="",ISNUMBER($P$7)=FALSE),1,((1+$P$7/100)^(IF(OR($P$11="",ISNUMBER($P$11)=FALSE),IF(AN390="",YEAR(NOW())+5,AN390),IF(YEAR(NOW())+$P$11+10&lt;IF(AN390="",YEAR(NOW())+5,AN390),YEAR(NOW())+$P$11+10,IF(AN390="",YEAR(NOW())+5,AN390)))-YEAR(NOW()))))*IF(OR($P$9="",ISNUMBER($P$9)=FALSE),1,((1+$P$9/100)^(IF(OR($P$11="",ISNUMBER($P$11)=FALSE),IF(AN390="",YEAR(NOW())+5,AN390),IF(YEAR(NOW())+$P$11+10&lt;IF(AN390="",YEAR(NOW())+5,AN390),YEAR(NOW())+$P$11+10,IF(AN390="",YEAR(NOW())+5,AN390)))-YEAR(NOW())))))</f>
        <v>2231.8761595052079</v>
      </c>
      <c r="AV390" s="78">
        <v>93.481723958333319</v>
      </c>
    </row>
    <row r="391" spans="1:48" x14ac:dyDescent="0.15">
      <c r="A391" s="112">
        <v>372</v>
      </c>
      <c r="B391" s="112" t="s">
        <v>1660</v>
      </c>
      <c r="C391" s="113" t="s">
        <v>1361</v>
      </c>
      <c r="D391" s="112" t="s">
        <v>530</v>
      </c>
      <c r="E391" s="119">
        <v>480252</v>
      </c>
      <c r="F391" s="112" t="s">
        <v>966</v>
      </c>
      <c r="G391" s="112" t="s">
        <v>1662</v>
      </c>
      <c r="H391" s="112" t="s">
        <v>1662</v>
      </c>
      <c r="I391" s="116" t="s">
        <v>1358</v>
      </c>
      <c r="J391" s="288">
        <v>37900</v>
      </c>
      <c r="K391" s="288">
        <v>5500</v>
      </c>
      <c r="L391" s="288"/>
      <c r="M391" s="288" t="s">
        <v>989</v>
      </c>
      <c r="N391" s="288" t="s">
        <v>989</v>
      </c>
      <c r="O391" s="288">
        <v>43400</v>
      </c>
      <c r="P391" s="288">
        <f t="shared" ca="1" si="15"/>
        <v>40571.068197916662</v>
      </c>
      <c r="Q391" s="289">
        <v>43314</v>
      </c>
      <c r="R391" s="289">
        <v>2387.5</v>
      </c>
      <c r="S391" s="289">
        <v>45701.5</v>
      </c>
      <c r="T391" s="290">
        <f t="shared" ca="1" si="16"/>
        <v>42722.5500748177</v>
      </c>
      <c r="U391" s="109"/>
      <c r="V391" s="109" t="s">
        <v>1366</v>
      </c>
      <c r="W391" s="109" t="s">
        <v>1369</v>
      </c>
      <c r="X391" s="108" t="s">
        <v>1367</v>
      </c>
      <c r="Y391" s="108" t="s">
        <v>1147</v>
      </c>
      <c r="Z391" s="287">
        <v>46204</v>
      </c>
      <c r="AA391" s="107">
        <f t="shared" ca="1" si="17"/>
        <v>50587</v>
      </c>
      <c r="AB391" s="108" t="s">
        <v>1670</v>
      </c>
      <c r="AC391" s="108" t="s">
        <v>1669</v>
      </c>
      <c r="AD391" s="108">
        <v>2016</v>
      </c>
      <c r="AE391" s="110">
        <v>1615</v>
      </c>
      <c r="AF391" s="110">
        <v>713.39</v>
      </c>
      <c r="AG391" s="108" t="s">
        <v>1666</v>
      </c>
      <c r="AH391" s="110">
        <v>1.2</v>
      </c>
      <c r="AI391" s="109" t="s">
        <v>991</v>
      </c>
      <c r="AJ391" s="109"/>
      <c r="AK391" s="80">
        <v>50587</v>
      </c>
      <c r="AL391" s="78">
        <v>2038</v>
      </c>
      <c r="AM391" s="78">
        <v>2039</v>
      </c>
      <c r="AN391" s="78">
        <v>2055</v>
      </c>
      <c r="AO391" s="251">
        <f ca="1">IF(J391=0,0,J391*AV391/100/IF(OR($P$7="",ISNUMBER($P$7)=FALSE),1,((1+$P$7/100)^(IF(OR($P$11="",ISNUMBER($P$11)=FALSE),AL391,IF(YEAR(NOW())+$P$11&lt;AL391,YEAR(NOW())+$P$11,AL391))-YEAR(NOW()))))*IF(OR($P$9="",ISNUMBER($P$9)=FALSE),1,((1+$P$9/100)^(IF(OR($P$11="",ISNUMBER($P$11)=FALSE),AL391,IF(YEAR(NOW())+$P$11&lt;AL391,YEAR(NOW())+$P$11,AL391))-YEAR(NOW())))))</f>
        <v>35429.573380208327</v>
      </c>
      <c r="AP391" s="251">
        <f ca="1">IF(K391=0,0,K391*AV391/100/IF(OR($P$7="",ISNUMBER($P$7)=FALSE),1,((1+$P$7/100)^(IF(OR($P$11="",ISNUMBER($P$11)=FALSE),AM391,IF(YEAR(NOW())+$P$11+1&lt;AM391,YEAR(NOW())+$P$11+1,AM391))-YEAR(NOW()))))*IF(OR($P$9="",ISNUMBER($P$9)=FALSE),1,((1+$P$9/100)^(IF(OR($P$11="",ISNUMBER($P$11)=FALSE),AM391,IF(YEAR(NOW())+$P$11+1&lt;AM391,YEAR(NOW())+$P$11+1,AM391))-YEAR(NOW())))))</f>
        <v>5141.4948177083324</v>
      </c>
      <c r="AQ391" s="251"/>
      <c r="AR391" s="251">
        <f ca="1">IF(M391="$0 (pad)",0,IF(M391=0,0,M391*AV391/100/IF(OR($P$7="",ISNUMBER($P$7)=FALSE),1,((1+$P$7/100)^(IF(OR($P$11="",ISNUMBER($P$11)=FALSE),AN391,IF(YEAR(NOW())+$P$11+10&lt;AN391,YEAR(NOW())+$P$11+10,AN391))-YEAR(NOW()))))*IF(OR($P$9="",ISNUMBER($P$9)=FALSE),1,((1+$P$9/100)^(IF(OR($P$11="",ISNUMBER($P$11)=FALSE),AN391,IF(YEAR(NOW())+$P$11+10&lt;AN391,YEAR(NOW())+$P$11+10,AN391))-YEAR(NOW()))))))</f>
        <v>0</v>
      </c>
      <c r="AS391" s="251">
        <f ca="1">IF(N391="$0 (pad)",0,IF(N391=0,0,N391*AV391/100/IF(OR($P$7="",ISNUMBER($P$7)=FALSE),1,((1+$P$7/100)^(IF(OR($P$11="",ISNUMBER($P$11)=FALSE),AN391,IF(YEAR(NOW())+$P$11+10&lt;AN391,YEAR(NOW())+$P$11+10,AN391))-YEAR(NOW()))))*IF(OR($P$9="",ISNUMBER($P$9)=FALSE),1,((1+$P$9/100)^(IF(OR($P$11="",ISNUMBER($P$11)=FALSE),AN391,IF(YEAR(NOW())+$P$11+10&lt;AN391,YEAR(NOW())+$P$11+10,AN391))-YEAR(NOW()))))))</f>
        <v>0</v>
      </c>
      <c r="AT391" s="251">
        <f ca="1">IF(Q391=0,0,Q391*AV391/100/IF(OR($P$7="",ISNUMBER($P$7)=FALSE),1,((1+$P$7/100)^(IF(OR($P$11="",ISNUMBER($P$11)=FALSE),AL391,IF(YEAR(NOW())+$P$11&lt;AL391,YEAR(NOW())+$P$11,AL391))-YEAR(NOW()))))*IF(OR($P$9="",ISNUMBER($P$9)=FALSE),1,((1+$P$9/100)^(IF(OR($P$11="",ISNUMBER($P$11)=FALSE),AL391,IF(YEAR(NOW())+$P$11&lt;AL391,YEAR(NOW())+$P$11,AL391))-YEAR(NOW())))))</f>
        <v>40490.673915312495</v>
      </c>
      <c r="AU391" s="251">
        <f ca="1">IF(R391=0,0,R391*AV391/100/IF(OR($P$7="",ISNUMBER($P$7)=FALSE),1,((1+$P$7/100)^(IF(OR($P$11="",ISNUMBER($P$11)=FALSE),IF(AN391="",YEAR(NOW())+5,AN391),IF(YEAR(NOW())+$P$11+10&lt;IF(AN391="",YEAR(NOW())+5,AN391),YEAR(NOW())+$P$11+10,IF(AN391="",YEAR(NOW())+5,AN391)))-YEAR(NOW()))))*IF(OR($P$9="",ISNUMBER($P$9)=FALSE),1,((1+$P$9/100)^(IF(OR($P$11="",ISNUMBER($P$11)=FALSE),IF(AN391="",YEAR(NOW())+5,AN391),IF(YEAR(NOW())+$P$11+10&lt;IF(AN391="",YEAR(NOW())+5,AN391),YEAR(NOW())+$P$11+10,IF(AN391="",YEAR(NOW())+5,AN391)))-YEAR(NOW())))))</f>
        <v>2231.8761595052079</v>
      </c>
      <c r="AV391" s="78">
        <v>93.481723958333319</v>
      </c>
    </row>
    <row r="392" spans="1:48" x14ac:dyDescent="0.15">
      <c r="A392" s="112">
        <v>373</v>
      </c>
      <c r="B392" s="112" t="s">
        <v>1660</v>
      </c>
      <c r="C392" s="113" t="s">
        <v>1361</v>
      </c>
      <c r="D392" s="112" t="s">
        <v>531</v>
      </c>
      <c r="E392" s="119">
        <v>154162</v>
      </c>
      <c r="F392" s="112" t="s">
        <v>966</v>
      </c>
      <c r="G392" s="112" t="s">
        <v>1662</v>
      </c>
      <c r="H392" s="112" t="s">
        <v>1662</v>
      </c>
      <c r="I392" s="116" t="s">
        <v>1358</v>
      </c>
      <c r="J392" s="288">
        <v>26200</v>
      </c>
      <c r="K392" s="288">
        <v>14500</v>
      </c>
      <c r="L392" s="288"/>
      <c r="M392" s="288">
        <v>0</v>
      </c>
      <c r="N392" s="288">
        <v>37500</v>
      </c>
      <c r="O392" s="288">
        <v>78200</v>
      </c>
      <c r="P392" s="288">
        <f t="shared" ca="1" si="15"/>
        <v>73102.708135416644</v>
      </c>
      <c r="Q392" s="289">
        <v>30665</v>
      </c>
      <c r="R392" s="289">
        <v>23875</v>
      </c>
      <c r="S392" s="289">
        <v>54540</v>
      </c>
      <c r="T392" s="290">
        <f t="shared" ca="1" si="16"/>
        <v>50984.932246874996</v>
      </c>
      <c r="U392" s="109"/>
      <c r="V392" s="109" t="s">
        <v>1366</v>
      </c>
      <c r="W392" s="109" t="s">
        <v>1369</v>
      </c>
      <c r="X392" s="108" t="s">
        <v>1367</v>
      </c>
      <c r="Y392" s="108" t="s">
        <v>1147</v>
      </c>
      <c r="Z392" s="287">
        <v>46285</v>
      </c>
      <c r="AA392" s="107">
        <f t="shared" ca="1" si="17"/>
        <v>50668</v>
      </c>
      <c r="AB392" s="108" t="s">
        <v>1670</v>
      </c>
      <c r="AC392" s="108" t="s">
        <v>1669</v>
      </c>
      <c r="AD392" s="108">
        <v>1992</v>
      </c>
      <c r="AE392" s="110">
        <v>949</v>
      </c>
      <c r="AF392" s="110">
        <v>949</v>
      </c>
      <c r="AG392" s="108" t="s">
        <v>1665</v>
      </c>
      <c r="AH392" s="110">
        <v>2.2000000000000002</v>
      </c>
      <c r="AI392" s="109" t="s">
        <v>991</v>
      </c>
      <c r="AJ392" s="109"/>
      <c r="AK392" s="80">
        <v>50668</v>
      </c>
      <c r="AL392" s="78">
        <v>2038</v>
      </c>
      <c r="AM392" s="78">
        <v>2039</v>
      </c>
      <c r="AN392" s="78">
        <v>2048</v>
      </c>
      <c r="AO392" s="251">
        <f ca="1">IF(J392=0,0,J392*AV392/100/IF(OR($P$7="",ISNUMBER($P$7)=FALSE),1,((1+$P$7/100)^(IF(OR($P$11="",ISNUMBER($P$11)=FALSE),AL392,IF(YEAR(NOW())+$P$11&lt;AL392,YEAR(NOW())+$P$11,AL392))-YEAR(NOW()))))*IF(OR($P$9="",ISNUMBER($P$9)=FALSE),1,((1+$P$9/100)^(IF(OR($P$11="",ISNUMBER($P$11)=FALSE),AL392,IF(YEAR(NOW())+$P$11&lt;AL392,YEAR(NOW())+$P$11,AL392))-YEAR(NOW())))))</f>
        <v>24492.211677083331</v>
      </c>
      <c r="AP392" s="251">
        <f ca="1">IF(K392=0,0,K392*AV392/100/IF(OR($P$7="",ISNUMBER($P$7)=FALSE),1,((1+$P$7/100)^(IF(OR($P$11="",ISNUMBER($P$11)=FALSE),AM392,IF(YEAR(NOW())+$P$11+1&lt;AM392,YEAR(NOW())+$P$11+1,AM392))-YEAR(NOW()))))*IF(OR($P$9="",ISNUMBER($P$9)=FALSE),1,((1+$P$9/100)^(IF(OR($P$11="",ISNUMBER($P$11)=FALSE),AM392,IF(YEAR(NOW())+$P$11+1&lt;AM392,YEAR(NOW())+$P$11+1,AM392))-YEAR(NOW())))))</f>
        <v>13554.849973958329</v>
      </c>
      <c r="AQ392" s="251"/>
      <c r="AR392" s="251">
        <f ca="1">IF(M392="$0 (pad)",0,IF(M392=0,0,M392*AV392/100/IF(OR($P$7="",ISNUMBER($P$7)=FALSE),1,((1+$P$7/100)^(IF(OR($P$11="",ISNUMBER($P$11)=FALSE),AN392,IF(YEAR(NOW())+$P$11+10&lt;AN392,YEAR(NOW())+$P$11+10,AN392))-YEAR(NOW()))))*IF(OR($P$9="",ISNUMBER($P$9)=FALSE),1,((1+$P$9/100)^(IF(OR($P$11="",ISNUMBER($P$11)=FALSE),AN392,IF(YEAR(NOW())+$P$11+10&lt;AN392,YEAR(NOW())+$P$11+10,AN392))-YEAR(NOW()))))))</f>
        <v>0</v>
      </c>
      <c r="AS392" s="251">
        <f ca="1">IF(N392="$0 (pad)",0,IF(N392=0,0,N392*AV392/100/IF(OR($P$7="",ISNUMBER($P$7)=FALSE),1,((1+$P$7/100)^(IF(OR($P$11="",ISNUMBER($P$11)=FALSE),AN392,IF(YEAR(NOW())+$P$11+10&lt;AN392,YEAR(NOW())+$P$11+10,AN392))-YEAR(NOW()))))*IF(OR($P$9="",ISNUMBER($P$9)=FALSE),1,((1+$P$9/100)^(IF(OR($P$11="",ISNUMBER($P$11)=FALSE),AN392,IF(YEAR(NOW())+$P$11+10&lt;AN392,YEAR(NOW())+$P$11+10,AN392))-YEAR(NOW()))))))</f>
        <v>35055.646484374993</v>
      </c>
      <c r="AT392" s="251">
        <f ca="1">IF(Q392=0,0,Q392*AV392/100/IF(OR($P$7="",ISNUMBER($P$7)=FALSE),1,((1+$P$7/100)^(IF(OR($P$11="",ISNUMBER($P$11)=FALSE),AL392,IF(YEAR(NOW())+$P$11&lt;AL392,YEAR(NOW())+$P$11,AL392))-YEAR(NOW()))))*IF(OR($P$9="",ISNUMBER($P$9)=FALSE),1,((1+$P$9/100)^(IF(OR($P$11="",ISNUMBER($P$11)=FALSE),AL392,IF(YEAR(NOW())+$P$11&lt;AL392,YEAR(NOW())+$P$11,AL392))-YEAR(NOW())))))</f>
        <v>28666.170651822915</v>
      </c>
      <c r="AU392" s="251">
        <f ca="1">IF(R392=0,0,R392*AV392/100/IF(OR($P$7="",ISNUMBER($P$7)=FALSE),1,((1+$P$7/100)^(IF(OR($P$11="",ISNUMBER($P$11)=FALSE),IF(AN392="",YEAR(NOW())+5,AN392),IF(YEAR(NOW())+$P$11+10&lt;IF(AN392="",YEAR(NOW())+5,AN392),YEAR(NOW())+$P$11+10,IF(AN392="",YEAR(NOW())+5,AN392)))-YEAR(NOW()))))*IF(OR($P$9="",ISNUMBER($P$9)=FALSE),1,((1+$P$9/100)^(IF(OR($P$11="",ISNUMBER($P$11)=FALSE),IF(AN392="",YEAR(NOW())+5,AN392),IF(YEAR(NOW())+$P$11+10&lt;IF(AN392="",YEAR(NOW())+5,AN392),YEAR(NOW())+$P$11+10,IF(AN392="",YEAR(NOW())+5,AN392)))-YEAR(NOW())))))</f>
        <v>22318.761595052081</v>
      </c>
      <c r="AV392" s="78">
        <v>93.481723958333319</v>
      </c>
    </row>
    <row r="393" spans="1:48" x14ac:dyDescent="0.15">
      <c r="A393" s="112">
        <v>374</v>
      </c>
      <c r="B393" s="112" t="s">
        <v>1660</v>
      </c>
      <c r="C393" s="113" t="s">
        <v>1361</v>
      </c>
      <c r="D393" s="112" t="s">
        <v>532</v>
      </c>
      <c r="E393" s="119">
        <v>480824</v>
      </c>
      <c r="F393" s="112" t="s">
        <v>966</v>
      </c>
      <c r="G393" s="112" t="s">
        <v>1661</v>
      </c>
      <c r="H393" s="112" t="s">
        <v>1661</v>
      </c>
      <c r="I393" s="116" t="s">
        <v>1358</v>
      </c>
      <c r="J393" s="288">
        <v>166900</v>
      </c>
      <c r="K393" s="288">
        <v>5500</v>
      </c>
      <c r="L393" s="288"/>
      <c r="M393" s="288" t="s">
        <v>989</v>
      </c>
      <c r="N393" s="288" t="s">
        <v>989</v>
      </c>
      <c r="O393" s="288">
        <v>172400</v>
      </c>
      <c r="P393" s="288">
        <f t="shared" ca="1" si="15"/>
        <v>161162.49210416665</v>
      </c>
      <c r="Q393" s="289">
        <v>200751</v>
      </c>
      <c r="R393" s="289">
        <v>2387.5</v>
      </c>
      <c r="S393" s="289">
        <v>203138.5</v>
      </c>
      <c r="T393" s="290">
        <f t="shared" ca="1" si="16"/>
        <v>189897.37182309892</v>
      </c>
      <c r="U393" s="109"/>
      <c r="V393" s="109" t="s">
        <v>1366</v>
      </c>
      <c r="W393" s="109" t="s">
        <v>1369</v>
      </c>
      <c r="X393" s="108" t="s">
        <v>1367</v>
      </c>
      <c r="Y393" s="108" t="s">
        <v>1146</v>
      </c>
      <c r="Z393" s="287">
        <v>43982</v>
      </c>
      <c r="AA393" s="107">
        <f t="shared" ca="1" si="17"/>
        <v>48365</v>
      </c>
      <c r="AB393" s="108" t="s">
        <v>1670</v>
      </c>
      <c r="AC393" s="108" t="s">
        <v>1669</v>
      </c>
      <c r="AD393" s="108">
        <v>2017</v>
      </c>
      <c r="AE393" s="110">
        <v>1525</v>
      </c>
      <c r="AF393" s="110">
        <v>705.72</v>
      </c>
      <c r="AG393" s="108" t="s">
        <v>1666</v>
      </c>
      <c r="AH393" s="110"/>
      <c r="AI393" s="109" t="s">
        <v>991</v>
      </c>
      <c r="AJ393" s="109"/>
      <c r="AK393" s="80">
        <v>48365</v>
      </c>
      <c r="AL393" s="78">
        <v>2032</v>
      </c>
      <c r="AM393" s="78">
        <v>2033</v>
      </c>
      <c r="AN393" s="78">
        <v>2046</v>
      </c>
      <c r="AO393" s="251">
        <f ca="1">IF(J393=0,0,J393*AV393/100/IF(OR($P$7="",ISNUMBER($P$7)=FALSE),1,((1+$P$7/100)^(IF(OR($P$11="",ISNUMBER($P$11)=FALSE),AL393,IF(YEAR(NOW())+$P$11&lt;AL393,YEAR(NOW())+$P$11,AL393))-YEAR(NOW()))))*IF(OR($P$9="",ISNUMBER($P$9)=FALSE),1,((1+$P$9/100)^(IF(OR($P$11="",ISNUMBER($P$11)=FALSE),AL393,IF(YEAR(NOW())+$P$11&lt;AL393,YEAR(NOW())+$P$11,AL393))-YEAR(NOW())))))</f>
        <v>156020.99728645833</v>
      </c>
      <c r="AP393" s="251">
        <f ca="1">IF(K393=0,0,K393*AV393/100/IF(OR($P$7="",ISNUMBER($P$7)=FALSE),1,((1+$P$7/100)^(IF(OR($P$11="",ISNUMBER($P$11)=FALSE),AM393,IF(YEAR(NOW())+$P$11+1&lt;AM393,YEAR(NOW())+$P$11+1,AM393))-YEAR(NOW()))))*IF(OR($P$9="",ISNUMBER($P$9)=FALSE),1,((1+$P$9/100)^(IF(OR($P$11="",ISNUMBER($P$11)=FALSE),AM393,IF(YEAR(NOW())+$P$11+1&lt;AM393,YEAR(NOW())+$P$11+1,AM393))-YEAR(NOW())))))</f>
        <v>5141.4948177083324</v>
      </c>
      <c r="AQ393" s="251"/>
      <c r="AR393" s="251">
        <f ca="1">IF(M393="$0 (pad)",0,IF(M393=0,0,M393*AV393/100/IF(OR($P$7="",ISNUMBER($P$7)=FALSE),1,((1+$P$7/100)^(IF(OR($P$11="",ISNUMBER($P$11)=FALSE),AN393,IF(YEAR(NOW())+$P$11+10&lt;AN393,YEAR(NOW())+$P$11+10,AN393))-YEAR(NOW()))))*IF(OR($P$9="",ISNUMBER($P$9)=FALSE),1,((1+$P$9/100)^(IF(OR($P$11="",ISNUMBER($P$11)=FALSE),AN393,IF(YEAR(NOW())+$P$11+10&lt;AN393,YEAR(NOW())+$P$11+10,AN393))-YEAR(NOW()))))))</f>
        <v>0</v>
      </c>
      <c r="AS393" s="251">
        <f ca="1">IF(N393="$0 (pad)",0,IF(N393=0,0,N393*AV393/100/IF(OR($P$7="",ISNUMBER($P$7)=FALSE),1,((1+$P$7/100)^(IF(OR($P$11="",ISNUMBER($P$11)=FALSE),AN393,IF(YEAR(NOW())+$P$11+10&lt;AN393,YEAR(NOW())+$P$11+10,AN393))-YEAR(NOW()))))*IF(OR($P$9="",ISNUMBER($P$9)=FALSE),1,((1+$P$9/100)^(IF(OR($P$11="",ISNUMBER($P$11)=FALSE),AN393,IF(YEAR(NOW())+$P$11+10&lt;AN393,YEAR(NOW())+$P$11+10,AN393))-YEAR(NOW()))))))</f>
        <v>0</v>
      </c>
      <c r="AT393" s="251">
        <f ca="1">IF(Q393=0,0,Q393*AV393/100/IF(OR($P$7="",ISNUMBER($P$7)=FALSE),1,((1+$P$7/100)^(IF(OR($P$11="",ISNUMBER($P$11)=FALSE),AL393,IF(YEAR(NOW())+$P$11&lt;AL393,YEAR(NOW())+$P$11,AL393))-YEAR(NOW()))))*IF(OR($P$9="",ISNUMBER($P$9)=FALSE),1,((1+$P$9/100)^(IF(OR($P$11="",ISNUMBER($P$11)=FALSE),AL393,IF(YEAR(NOW())+$P$11&lt;AL393,YEAR(NOW())+$P$11,AL393))-YEAR(NOW())))))</f>
        <v>187665.4956635937</v>
      </c>
      <c r="AU393" s="251">
        <f ca="1">IF(R393=0,0,R393*AV393/100/IF(OR($P$7="",ISNUMBER($P$7)=FALSE),1,((1+$P$7/100)^(IF(OR($P$11="",ISNUMBER($P$11)=FALSE),IF(AN393="",YEAR(NOW())+5,AN393),IF(YEAR(NOW())+$P$11+10&lt;IF(AN393="",YEAR(NOW())+5,AN393),YEAR(NOW())+$P$11+10,IF(AN393="",YEAR(NOW())+5,AN393)))-YEAR(NOW()))))*IF(OR($P$9="",ISNUMBER($P$9)=FALSE),1,((1+$P$9/100)^(IF(OR($P$11="",ISNUMBER($P$11)=FALSE),IF(AN393="",YEAR(NOW())+5,AN393),IF(YEAR(NOW())+$P$11+10&lt;IF(AN393="",YEAR(NOW())+5,AN393),YEAR(NOW())+$P$11+10,IF(AN393="",YEAR(NOW())+5,AN393)))-YEAR(NOW())))))</f>
        <v>2231.8761595052079</v>
      </c>
      <c r="AV393" s="78">
        <v>93.481723958333319</v>
      </c>
    </row>
    <row r="394" spans="1:48" x14ac:dyDescent="0.15">
      <c r="A394" s="112">
        <v>375</v>
      </c>
      <c r="B394" s="112" t="s">
        <v>1660</v>
      </c>
      <c r="C394" s="113" t="s">
        <v>1361</v>
      </c>
      <c r="D394" s="112" t="s">
        <v>533</v>
      </c>
      <c r="E394" s="119">
        <v>480830</v>
      </c>
      <c r="F394" s="112" t="s">
        <v>966</v>
      </c>
      <c r="G394" s="112" t="s">
        <v>1661</v>
      </c>
      <c r="H394" s="112" t="s">
        <v>1661</v>
      </c>
      <c r="I394" s="116" t="s">
        <v>1358</v>
      </c>
      <c r="J394" s="288">
        <v>166800</v>
      </c>
      <c r="K394" s="288">
        <v>5500</v>
      </c>
      <c r="L394" s="288"/>
      <c r="M394" s="288" t="s">
        <v>989</v>
      </c>
      <c r="N394" s="288" t="s">
        <v>989</v>
      </c>
      <c r="O394" s="288">
        <v>172300</v>
      </c>
      <c r="P394" s="288">
        <f t="shared" ca="1" si="15"/>
        <v>161069.01038020832</v>
      </c>
      <c r="Q394" s="289">
        <v>200751</v>
      </c>
      <c r="R394" s="289">
        <v>2387.5</v>
      </c>
      <c r="S394" s="289">
        <v>203138.5</v>
      </c>
      <c r="T394" s="290">
        <f t="shared" ca="1" si="16"/>
        <v>189897.37182309892</v>
      </c>
      <c r="U394" s="109"/>
      <c r="V394" s="109" t="s">
        <v>1366</v>
      </c>
      <c r="W394" s="109" t="s">
        <v>1369</v>
      </c>
      <c r="X394" s="108" t="s">
        <v>1367</v>
      </c>
      <c r="Y394" s="108" t="s">
        <v>1146</v>
      </c>
      <c r="Z394" s="287">
        <v>43982</v>
      </c>
      <c r="AA394" s="107">
        <f t="shared" ca="1" si="17"/>
        <v>48365</v>
      </c>
      <c r="AB394" s="108" t="s">
        <v>1670</v>
      </c>
      <c r="AC394" s="108" t="s">
        <v>1669</v>
      </c>
      <c r="AD394" s="108">
        <v>2017</v>
      </c>
      <c r="AE394" s="110">
        <v>1497</v>
      </c>
      <c r="AF394" s="110">
        <v>707.01</v>
      </c>
      <c r="AG394" s="108" t="s">
        <v>1666</v>
      </c>
      <c r="AH394" s="110"/>
      <c r="AI394" s="109" t="s">
        <v>991</v>
      </c>
      <c r="AJ394" s="109"/>
      <c r="AK394" s="80">
        <v>48365</v>
      </c>
      <c r="AL394" s="78">
        <v>2032</v>
      </c>
      <c r="AM394" s="78">
        <v>2033</v>
      </c>
      <c r="AN394" s="78">
        <v>2046</v>
      </c>
      <c r="AO394" s="251">
        <f ca="1">IF(J394=0,0,J394*AV394/100/IF(OR($P$7="",ISNUMBER($P$7)=FALSE),1,((1+$P$7/100)^(IF(OR($P$11="",ISNUMBER($P$11)=FALSE),AL394,IF(YEAR(NOW())+$P$11&lt;AL394,YEAR(NOW())+$P$11,AL394))-YEAR(NOW()))))*IF(OR($P$9="",ISNUMBER($P$9)=FALSE),1,((1+$P$9/100)^(IF(OR($P$11="",ISNUMBER($P$11)=FALSE),AL394,IF(YEAR(NOW())+$P$11&lt;AL394,YEAR(NOW())+$P$11,AL394))-YEAR(NOW())))))</f>
        <v>155927.51556249999</v>
      </c>
      <c r="AP394" s="251">
        <f ca="1">IF(K394=0,0,K394*AV394/100/IF(OR($P$7="",ISNUMBER($P$7)=FALSE),1,((1+$P$7/100)^(IF(OR($P$11="",ISNUMBER($P$11)=FALSE),AM394,IF(YEAR(NOW())+$P$11+1&lt;AM394,YEAR(NOW())+$P$11+1,AM394))-YEAR(NOW()))))*IF(OR($P$9="",ISNUMBER($P$9)=FALSE),1,((1+$P$9/100)^(IF(OR($P$11="",ISNUMBER($P$11)=FALSE),AM394,IF(YEAR(NOW())+$P$11+1&lt;AM394,YEAR(NOW())+$P$11+1,AM394))-YEAR(NOW())))))</f>
        <v>5141.4948177083324</v>
      </c>
      <c r="AQ394" s="251"/>
      <c r="AR394" s="251">
        <f ca="1">IF(M394="$0 (pad)",0,IF(M394=0,0,M394*AV394/100/IF(OR($P$7="",ISNUMBER($P$7)=FALSE),1,((1+$P$7/100)^(IF(OR($P$11="",ISNUMBER($P$11)=FALSE),AN394,IF(YEAR(NOW())+$P$11+10&lt;AN394,YEAR(NOW())+$P$11+10,AN394))-YEAR(NOW()))))*IF(OR($P$9="",ISNUMBER($P$9)=FALSE),1,((1+$P$9/100)^(IF(OR($P$11="",ISNUMBER($P$11)=FALSE),AN394,IF(YEAR(NOW())+$P$11+10&lt;AN394,YEAR(NOW())+$P$11+10,AN394))-YEAR(NOW()))))))</f>
        <v>0</v>
      </c>
      <c r="AS394" s="251">
        <f ca="1">IF(N394="$0 (pad)",0,IF(N394=0,0,N394*AV394/100/IF(OR($P$7="",ISNUMBER($P$7)=FALSE),1,((1+$P$7/100)^(IF(OR($P$11="",ISNUMBER($P$11)=FALSE),AN394,IF(YEAR(NOW())+$P$11+10&lt;AN394,YEAR(NOW())+$P$11+10,AN394))-YEAR(NOW()))))*IF(OR($P$9="",ISNUMBER($P$9)=FALSE),1,((1+$P$9/100)^(IF(OR($P$11="",ISNUMBER($P$11)=FALSE),AN394,IF(YEAR(NOW())+$P$11+10&lt;AN394,YEAR(NOW())+$P$11+10,AN394))-YEAR(NOW()))))))</f>
        <v>0</v>
      </c>
      <c r="AT394" s="251">
        <f ca="1">IF(Q394=0,0,Q394*AV394/100/IF(OR($P$7="",ISNUMBER($P$7)=FALSE),1,((1+$P$7/100)^(IF(OR($P$11="",ISNUMBER($P$11)=FALSE),AL394,IF(YEAR(NOW())+$P$11&lt;AL394,YEAR(NOW())+$P$11,AL394))-YEAR(NOW()))))*IF(OR($P$9="",ISNUMBER($P$9)=FALSE),1,((1+$P$9/100)^(IF(OR($P$11="",ISNUMBER($P$11)=FALSE),AL394,IF(YEAR(NOW())+$P$11&lt;AL394,YEAR(NOW())+$P$11,AL394))-YEAR(NOW())))))</f>
        <v>187665.4956635937</v>
      </c>
      <c r="AU394" s="251">
        <f ca="1">IF(R394=0,0,R394*AV394/100/IF(OR($P$7="",ISNUMBER($P$7)=FALSE),1,((1+$P$7/100)^(IF(OR($P$11="",ISNUMBER($P$11)=FALSE),IF(AN394="",YEAR(NOW())+5,AN394),IF(YEAR(NOW())+$P$11+10&lt;IF(AN394="",YEAR(NOW())+5,AN394),YEAR(NOW())+$P$11+10,IF(AN394="",YEAR(NOW())+5,AN394)))-YEAR(NOW()))))*IF(OR($P$9="",ISNUMBER($P$9)=FALSE),1,((1+$P$9/100)^(IF(OR($P$11="",ISNUMBER($P$11)=FALSE),IF(AN394="",YEAR(NOW())+5,AN394),IF(YEAR(NOW())+$P$11+10&lt;IF(AN394="",YEAR(NOW())+5,AN394),YEAR(NOW())+$P$11+10,IF(AN394="",YEAR(NOW())+5,AN394)))-YEAR(NOW())))))</f>
        <v>2231.8761595052079</v>
      </c>
      <c r="AV394" s="78">
        <v>93.481723958333319</v>
      </c>
    </row>
    <row r="395" spans="1:48" x14ac:dyDescent="0.15">
      <c r="A395" s="112">
        <v>376</v>
      </c>
      <c r="B395" s="112" t="s">
        <v>1660</v>
      </c>
      <c r="C395" s="113" t="s">
        <v>1361</v>
      </c>
      <c r="D395" s="112" t="s">
        <v>534</v>
      </c>
      <c r="E395" s="119">
        <v>480822</v>
      </c>
      <c r="F395" s="112" t="s">
        <v>966</v>
      </c>
      <c r="G395" s="112" t="s">
        <v>1662</v>
      </c>
      <c r="H395" s="112" t="s">
        <v>1662</v>
      </c>
      <c r="I395" s="116" t="s">
        <v>1358</v>
      </c>
      <c r="J395" s="288">
        <v>40900</v>
      </c>
      <c r="K395" s="288">
        <v>5500</v>
      </c>
      <c r="L395" s="288"/>
      <c r="M395" s="288" t="s">
        <v>989</v>
      </c>
      <c r="N395" s="288" t="s">
        <v>989</v>
      </c>
      <c r="O395" s="288">
        <v>46400</v>
      </c>
      <c r="P395" s="288">
        <f t="shared" ca="1" si="15"/>
        <v>43375.519916666664</v>
      </c>
      <c r="Q395" s="289">
        <v>43314</v>
      </c>
      <c r="R395" s="289">
        <v>2387.5</v>
      </c>
      <c r="S395" s="289">
        <v>45701.5</v>
      </c>
      <c r="T395" s="290">
        <f t="shared" ca="1" si="16"/>
        <v>42722.5500748177</v>
      </c>
      <c r="U395" s="109"/>
      <c r="V395" s="109" t="s">
        <v>1366</v>
      </c>
      <c r="W395" s="109" t="s">
        <v>1369</v>
      </c>
      <c r="X395" s="108" t="s">
        <v>1367</v>
      </c>
      <c r="Y395" s="108" t="s">
        <v>1136</v>
      </c>
      <c r="Z395" s="287">
        <v>45587</v>
      </c>
      <c r="AA395" s="107">
        <f t="shared" ca="1" si="17"/>
        <v>49970</v>
      </c>
      <c r="AB395" s="108" t="s">
        <v>1670</v>
      </c>
      <c r="AC395" s="108" t="s">
        <v>1669</v>
      </c>
      <c r="AD395" s="108">
        <v>2017</v>
      </c>
      <c r="AE395" s="110">
        <v>1708</v>
      </c>
      <c r="AF395" s="110">
        <v>705.18</v>
      </c>
      <c r="AG395" s="108" t="s">
        <v>1666</v>
      </c>
      <c r="AH395" s="110">
        <v>1.4</v>
      </c>
      <c r="AI395" s="109" t="s">
        <v>991</v>
      </c>
      <c r="AJ395" s="109"/>
      <c r="AK395" s="80">
        <v>49970</v>
      </c>
      <c r="AL395" s="78">
        <v>2036</v>
      </c>
      <c r="AM395" s="78">
        <v>2037</v>
      </c>
      <c r="AN395" s="78">
        <v>2058</v>
      </c>
      <c r="AO395" s="251">
        <f ca="1">IF(J395=0,0,J395*AV395/100/IF(OR($P$7="",ISNUMBER($P$7)=FALSE),1,((1+$P$7/100)^(IF(OR($P$11="",ISNUMBER($P$11)=FALSE),AL395,IF(YEAR(NOW())+$P$11&lt;AL395,YEAR(NOW())+$P$11,AL395))-YEAR(NOW()))))*IF(OR($P$9="",ISNUMBER($P$9)=FALSE),1,((1+$P$9/100)^(IF(OR($P$11="",ISNUMBER($P$11)=FALSE),AL395,IF(YEAR(NOW())+$P$11&lt;AL395,YEAR(NOW())+$P$11,AL395))-YEAR(NOW())))))</f>
        <v>38234.025098958329</v>
      </c>
      <c r="AP395" s="251">
        <f ca="1">IF(K395=0,0,K395*AV395/100/IF(OR($P$7="",ISNUMBER($P$7)=FALSE),1,((1+$P$7/100)^(IF(OR($P$11="",ISNUMBER($P$11)=FALSE),AM395,IF(YEAR(NOW())+$P$11+1&lt;AM395,YEAR(NOW())+$P$11+1,AM395))-YEAR(NOW()))))*IF(OR($P$9="",ISNUMBER($P$9)=FALSE),1,((1+$P$9/100)^(IF(OR($P$11="",ISNUMBER($P$11)=FALSE),AM395,IF(YEAR(NOW())+$P$11+1&lt;AM395,YEAR(NOW())+$P$11+1,AM395))-YEAR(NOW())))))</f>
        <v>5141.4948177083324</v>
      </c>
      <c r="AQ395" s="251"/>
      <c r="AR395" s="251">
        <f ca="1">IF(M395="$0 (pad)",0,IF(M395=0,0,M395*AV395/100/IF(OR($P$7="",ISNUMBER($P$7)=FALSE),1,((1+$P$7/100)^(IF(OR($P$11="",ISNUMBER($P$11)=FALSE),AN395,IF(YEAR(NOW())+$P$11+10&lt;AN395,YEAR(NOW())+$P$11+10,AN395))-YEAR(NOW()))))*IF(OR($P$9="",ISNUMBER($P$9)=FALSE),1,((1+$P$9/100)^(IF(OR($P$11="",ISNUMBER($P$11)=FALSE),AN395,IF(YEAR(NOW())+$P$11+10&lt;AN395,YEAR(NOW())+$P$11+10,AN395))-YEAR(NOW()))))))</f>
        <v>0</v>
      </c>
      <c r="AS395" s="251">
        <f ca="1">IF(N395="$0 (pad)",0,IF(N395=0,0,N395*AV395/100/IF(OR($P$7="",ISNUMBER($P$7)=FALSE),1,((1+$P$7/100)^(IF(OR($P$11="",ISNUMBER($P$11)=FALSE),AN395,IF(YEAR(NOW())+$P$11+10&lt;AN395,YEAR(NOW())+$P$11+10,AN395))-YEAR(NOW()))))*IF(OR($P$9="",ISNUMBER($P$9)=FALSE),1,((1+$P$9/100)^(IF(OR($P$11="",ISNUMBER($P$11)=FALSE),AN395,IF(YEAR(NOW())+$P$11+10&lt;AN395,YEAR(NOW())+$P$11+10,AN395))-YEAR(NOW()))))))</f>
        <v>0</v>
      </c>
      <c r="AT395" s="251">
        <f ca="1">IF(Q395=0,0,Q395*AV395/100/IF(OR($P$7="",ISNUMBER($P$7)=FALSE),1,((1+$P$7/100)^(IF(OR($P$11="",ISNUMBER($P$11)=FALSE),AL395,IF(YEAR(NOW())+$P$11&lt;AL395,YEAR(NOW())+$P$11,AL395))-YEAR(NOW()))))*IF(OR($P$9="",ISNUMBER($P$9)=FALSE),1,((1+$P$9/100)^(IF(OR($P$11="",ISNUMBER($P$11)=FALSE),AL395,IF(YEAR(NOW())+$P$11&lt;AL395,YEAR(NOW())+$P$11,AL395))-YEAR(NOW())))))</f>
        <v>40490.673915312495</v>
      </c>
      <c r="AU395" s="251">
        <f ca="1">IF(R395=0,0,R395*AV395/100/IF(OR($P$7="",ISNUMBER($P$7)=FALSE),1,((1+$P$7/100)^(IF(OR($P$11="",ISNUMBER($P$11)=FALSE),IF(AN395="",YEAR(NOW())+5,AN395),IF(YEAR(NOW())+$P$11+10&lt;IF(AN395="",YEAR(NOW())+5,AN395),YEAR(NOW())+$P$11+10,IF(AN395="",YEAR(NOW())+5,AN395)))-YEAR(NOW()))))*IF(OR($P$9="",ISNUMBER($P$9)=FALSE),1,((1+$P$9/100)^(IF(OR($P$11="",ISNUMBER($P$11)=FALSE),IF(AN395="",YEAR(NOW())+5,AN395),IF(YEAR(NOW())+$P$11+10&lt;IF(AN395="",YEAR(NOW())+5,AN395),YEAR(NOW())+$P$11+10,IF(AN395="",YEAR(NOW())+5,AN395)))-YEAR(NOW())))))</f>
        <v>2231.8761595052079</v>
      </c>
      <c r="AV395" s="78">
        <v>93.481723958333319</v>
      </c>
    </row>
    <row r="396" spans="1:48" x14ac:dyDescent="0.15">
      <c r="A396" s="112">
        <v>377</v>
      </c>
      <c r="B396" s="112" t="s">
        <v>1660</v>
      </c>
      <c r="C396" s="113" t="s">
        <v>1361</v>
      </c>
      <c r="D396" s="112" t="s">
        <v>535</v>
      </c>
      <c r="E396" s="119">
        <v>480825</v>
      </c>
      <c r="F396" s="112" t="s">
        <v>966</v>
      </c>
      <c r="G396" s="112" t="s">
        <v>1662</v>
      </c>
      <c r="H396" s="112" t="s">
        <v>1662</v>
      </c>
      <c r="I396" s="116" t="s">
        <v>1358</v>
      </c>
      <c r="J396" s="288">
        <v>37900</v>
      </c>
      <c r="K396" s="288">
        <v>5500</v>
      </c>
      <c r="L396" s="288"/>
      <c r="M396" s="288" t="s">
        <v>989</v>
      </c>
      <c r="N396" s="288" t="s">
        <v>989</v>
      </c>
      <c r="O396" s="288">
        <v>43400</v>
      </c>
      <c r="P396" s="288">
        <f t="shared" ca="1" si="15"/>
        <v>40571.068197916662</v>
      </c>
      <c r="Q396" s="289">
        <v>43314</v>
      </c>
      <c r="R396" s="289">
        <v>2387.5</v>
      </c>
      <c r="S396" s="289">
        <v>45701.5</v>
      </c>
      <c r="T396" s="290">
        <f t="shared" ca="1" si="16"/>
        <v>42722.5500748177</v>
      </c>
      <c r="U396" s="109"/>
      <c r="V396" s="109" t="s">
        <v>1366</v>
      </c>
      <c r="W396" s="109" t="s">
        <v>1369</v>
      </c>
      <c r="X396" s="108" t="s">
        <v>1367</v>
      </c>
      <c r="Y396" s="108" t="s">
        <v>1148</v>
      </c>
      <c r="Z396" s="287">
        <v>45587</v>
      </c>
      <c r="AA396" s="107">
        <f t="shared" ca="1" si="17"/>
        <v>49970</v>
      </c>
      <c r="AB396" s="108" t="s">
        <v>1670</v>
      </c>
      <c r="AC396" s="108" t="s">
        <v>1669</v>
      </c>
      <c r="AD396" s="108">
        <v>2017</v>
      </c>
      <c r="AE396" s="110">
        <v>1640</v>
      </c>
      <c r="AF396" s="110">
        <v>702.16</v>
      </c>
      <c r="AG396" s="108" t="s">
        <v>1666</v>
      </c>
      <c r="AH396" s="110">
        <v>2.4</v>
      </c>
      <c r="AI396" s="109" t="s">
        <v>991</v>
      </c>
      <c r="AJ396" s="109"/>
      <c r="AK396" s="80">
        <v>49970</v>
      </c>
      <c r="AL396" s="78">
        <v>2036</v>
      </c>
      <c r="AM396" s="78">
        <v>2037</v>
      </c>
      <c r="AO396" s="251">
        <f ca="1">IF(J396=0,0,J396*AV396/100/IF(OR($P$7="",ISNUMBER($P$7)=FALSE),1,((1+$P$7/100)^(IF(OR($P$11="",ISNUMBER($P$11)=FALSE),AL396,IF(YEAR(NOW())+$P$11&lt;AL396,YEAR(NOW())+$P$11,AL396))-YEAR(NOW()))))*IF(OR($P$9="",ISNUMBER($P$9)=FALSE),1,((1+$P$9/100)^(IF(OR($P$11="",ISNUMBER($P$11)=FALSE),AL396,IF(YEAR(NOW())+$P$11&lt;AL396,YEAR(NOW())+$P$11,AL396))-YEAR(NOW())))))</f>
        <v>35429.573380208327</v>
      </c>
      <c r="AP396" s="251">
        <f ca="1">IF(K396=0,0,K396*AV396/100/IF(OR($P$7="",ISNUMBER($P$7)=FALSE),1,((1+$P$7/100)^(IF(OR($P$11="",ISNUMBER($P$11)=FALSE),AM396,IF(YEAR(NOW())+$P$11+1&lt;AM396,YEAR(NOW())+$P$11+1,AM396))-YEAR(NOW()))))*IF(OR($P$9="",ISNUMBER($P$9)=FALSE),1,((1+$P$9/100)^(IF(OR($P$11="",ISNUMBER($P$11)=FALSE),AM396,IF(YEAR(NOW())+$P$11+1&lt;AM396,YEAR(NOW())+$P$11+1,AM396))-YEAR(NOW())))))</f>
        <v>5141.4948177083324</v>
      </c>
      <c r="AQ396" s="251"/>
      <c r="AR396" s="251">
        <f ca="1">IF(M396="$0 (pad)",0,IF(M396=0,0,M396*AV396/100/IF(OR($P$7="",ISNUMBER($P$7)=FALSE),1,((1+$P$7/100)^(IF(OR($P$11="",ISNUMBER($P$11)=FALSE),AN396,IF(YEAR(NOW())+$P$11+10&lt;AN396,YEAR(NOW())+$P$11+10,AN396))-YEAR(NOW()))))*IF(OR($P$9="",ISNUMBER($P$9)=FALSE),1,((1+$P$9/100)^(IF(OR($P$11="",ISNUMBER($P$11)=FALSE),AN396,IF(YEAR(NOW())+$P$11+10&lt;AN396,YEAR(NOW())+$P$11+10,AN396))-YEAR(NOW()))))))</f>
        <v>0</v>
      </c>
      <c r="AS396" s="251">
        <f ca="1">IF(N396="$0 (pad)",0,IF(N396=0,0,N396*AV396/100/IF(OR($P$7="",ISNUMBER($P$7)=FALSE),1,((1+$P$7/100)^(IF(OR($P$11="",ISNUMBER($P$11)=FALSE),AN396,IF(YEAR(NOW())+$P$11+10&lt;AN396,YEAR(NOW())+$P$11+10,AN396))-YEAR(NOW()))))*IF(OR($P$9="",ISNUMBER($P$9)=FALSE),1,((1+$P$9/100)^(IF(OR($P$11="",ISNUMBER($P$11)=FALSE),AN396,IF(YEAR(NOW())+$P$11+10&lt;AN396,YEAR(NOW())+$P$11+10,AN396))-YEAR(NOW()))))))</f>
        <v>0</v>
      </c>
      <c r="AT396" s="251">
        <f ca="1">IF(Q396=0,0,Q396*AV396/100/IF(OR($P$7="",ISNUMBER($P$7)=FALSE),1,((1+$P$7/100)^(IF(OR($P$11="",ISNUMBER($P$11)=FALSE),AL396,IF(YEAR(NOW())+$P$11&lt;AL396,YEAR(NOW())+$P$11,AL396))-YEAR(NOW()))))*IF(OR($P$9="",ISNUMBER($P$9)=FALSE),1,((1+$P$9/100)^(IF(OR($P$11="",ISNUMBER($P$11)=FALSE),AL396,IF(YEAR(NOW())+$P$11&lt;AL396,YEAR(NOW())+$P$11,AL396))-YEAR(NOW())))))</f>
        <v>40490.673915312495</v>
      </c>
      <c r="AU396" s="251">
        <f ca="1">IF(R396=0,0,R396*AV396/100/IF(OR($P$7="",ISNUMBER($P$7)=FALSE),1,((1+$P$7/100)^(IF(OR($P$11="",ISNUMBER($P$11)=FALSE),IF(AN396="",YEAR(NOW())+5,AN396),IF(YEAR(NOW())+$P$11+10&lt;IF(AN396="",YEAR(NOW())+5,AN396),YEAR(NOW())+$P$11+10,IF(AN396="",YEAR(NOW())+5,AN396)))-YEAR(NOW()))))*IF(OR($P$9="",ISNUMBER($P$9)=FALSE),1,((1+$P$9/100)^(IF(OR($P$11="",ISNUMBER($P$11)=FALSE),IF(AN396="",YEAR(NOW())+5,AN396),IF(YEAR(NOW())+$P$11+10&lt;IF(AN396="",YEAR(NOW())+5,AN396),YEAR(NOW())+$P$11+10,IF(AN396="",YEAR(NOW())+5,AN396)))-YEAR(NOW())))))</f>
        <v>2231.8761595052079</v>
      </c>
      <c r="AV396" s="78">
        <v>93.481723958333319</v>
      </c>
    </row>
    <row r="397" spans="1:48" x14ac:dyDescent="0.15">
      <c r="A397" s="112">
        <v>378</v>
      </c>
      <c r="B397" s="112" t="s">
        <v>1660</v>
      </c>
      <c r="C397" s="113" t="s">
        <v>1361</v>
      </c>
      <c r="D397" s="112" t="s">
        <v>536</v>
      </c>
      <c r="E397" s="119">
        <v>426214</v>
      </c>
      <c r="F397" s="112" t="s">
        <v>966</v>
      </c>
      <c r="G397" s="112" t="s">
        <v>1661</v>
      </c>
      <c r="H397" s="112" t="s">
        <v>1661</v>
      </c>
      <c r="I397" s="116" t="s">
        <v>1358</v>
      </c>
      <c r="J397" s="288">
        <v>42000</v>
      </c>
      <c r="K397" s="288">
        <v>20500</v>
      </c>
      <c r="L397" s="288"/>
      <c r="M397" s="288">
        <v>0</v>
      </c>
      <c r="N397" s="288">
        <v>30800</v>
      </c>
      <c r="O397" s="288">
        <v>93300</v>
      </c>
      <c r="P397" s="288">
        <f t="shared" ca="1" si="15"/>
        <v>87218.448453124991</v>
      </c>
      <c r="Q397" s="289">
        <v>43314</v>
      </c>
      <c r="R397" s="289">
        <v>23875</v>
      </c>
      <c r="S397" s="289">
        <v>67189</v>
      </c>
      <c r="T397" s="290">
        <f t="shared" ca="1" si="16"/>
        <v>62809.435510364579</v>
      </c>
      <c r="U397" s="109"/>
      <c r="V397" s="109" t="s">
        <v>1366</v>
      </c>
      <c r="W397" s="109" t="s">
        <v>1369</v>
      </c>
      <c r="X397" s="108" t="s">
        <v>1367</v>
      </c>
      <c r="Y397" s="108" t="s">
        <v>1135</v>
      </c>
      <c r="Z397" s="287">
        <v>43616</v>
      </c>
      <c r="AA397" s="107">
        <f t="shared" ca="1" si="17"/>
        <v>47999</v>
      </c>
      <c r="AB397" s="108" t="s">
        <v>1670</v>
      </c>
      <c r="AC397" s="108" t="s">
        <v>1669</v>
      </c>
      <c r="AD397" s="108">
        <v>2010</v>
      </c>
      <c r="AE397" s="110">
        <v>1850</v>
      </c>
      <c r="AF397" s="110">
        <v>703.57</v>
      </c>
      <c r="AG397" s="108" t="s">
        <v>1666</v>
      </c>
      <c r="AH397" s="110"/>
      <c r="AI397" s="109" t="s">
        <v>991</v>
      </c>
      <c r="AJ397" s="109"/>
      <c r="AK397" s="80">
        <v>47999</v>
      </c>
      <c r="AL397" s="78">
        <v>2031</v>
      </c>
      <c r="AM397" s="78">
        <v>2032</v>
      </c>
      <c r="AN397" s="78">
        <v>2041</v>
      </c>
      <c r="AO397" s="251">
        <f ca="1">IF(J397=0,0,J397*AV397/100/IF(OR($P$7="",ISNUMBER($P$7)=FALSE),1,((1+$P$7/100)^(IF(OR($P$11="",ISNUMBER($P$11)=FALSE),AL397,IF(YEAR(NOW())+$P$11&lt;AL397,YEAR(NOW())+$P$11,AL397))-YEAR(NOW()))))*IF(OR($P$9="",ISNUMBER($P$9)=FALSE),1,((1+$P$9/100)^(IF(OR($P$11="",ISNUMBER($P$11)=FALSE),AL397,IF(YEAR(NOW())+$P$11&lt;AL397,YEAR(NOW())+$P$11,AL397))-YEAR(NOW())))))</f>
        <v>39262.324062499996</v>
      </c>
      <c r="AP397" s="251">
        <f ca="1">IF(K397=0,0,K397*AV397/100/IF(OR($P$7="",ISNUMBER($P$7)=FALSE),1,((1+$P$7/100)^(IF(OR($P$11="",ISNUMBER($P$11)=FALSE),AM397,IF(YEAR(NOW())+$P$11+1&lt;AM397,YEAR(NOW())+$P$11+1,AM397))-YEAR(NOW()))))*IF(OR($P$9="",ISNUMBER($P$9)=FALSE),1,((1+$P$9/100)^(IF(OR($P$11="",ISNUMBER($P$11)=FALSE),AM397,IF(YEAR(NOW())+$P$11+1&lt;AM397,YEAR(NOW())+$P$11+1,AM397))-YEAR(NOW())))))</f>
        <v>19163.753411458329</v>
      </c>
      <c r="AQ397" s="251"/>
      <c r="AR397" s="251">
        <f ca="1">IF(M397="$0 (pad)",0,IF(M397=0,0,M397*AV397/100/IF(OR($P$7="",ISNUMBER($P$7)=FALSE),1,((1+$P$7/100)^(IF(OR($P$11="",ISNUMBER($P$11)=FALSE),AN397,IF(YEAR(NOW())+$P$11+10&lt;AN397,YEAR(NOW())+$P$11+10,AN397))-YEAR(NOW()))))*IF(OR($P$9="",ISNUMBER($P$9)=FALSE),1,((1+$P$9/100)^(IF(OR($P$11="",ISNUMBER($P$11)=FALSE),AN397,IF(YEAR(NOW())+$P$11+10&lt;AN397,YEAR(NOW())+$P$11+10,AN397))-YEAR(NOW()))))))</f>
        <v>0</v>
      </c>
      <c r="AS397" s="251">
        <f ca="1">IF(N397="$0 (pad)",0,IF(N397=0,0,N397*AV397/100/IF(OR($P$7="",ISNUMBER($P$7)=FALSE),1,((1+$P$7/100)^(IF(OR($P$11="",ISNUMBER($P$11)=FALSE),AN397,IF(YEAR(NOW())+$P$11+10&lt;AN397,YEAR(NOW())+$P$11+10,AN397))-YEAR(NOW()))))*IF(OR($P$9="",ISNUMBER($P$9)=FALSE),1,((1+$P$9/100)^(IF(OR($P$11="",ISNUMBER($P$11)=FALSE),AN397,IF(YEAR(NOW())+$P$11+10&lt;AN397,YEAR(NOW())+$P$11+10,AN397))-YEAR(NOW()))))))</f>
        <v>28792.370979166662</v>
      </c>
      <c r="AT397" s="251">
        <f ca="1">IF(Q397=0,0,Q397*AV397/100/IF(OR($P$7="",ISNUMBER($P$7)=FALSE),1,((1+$P$7/100)^(IF(OR($P$11="",ISNUMBER($P$11)=FALSE),AL397,IF(YEAR(NOW())+$P$11&lt;AL397,YEAR(NOW())+$P$11,AL397))-YEAR(NOW()))))*IF(OR($P$9="",ISNUMBER($P$9)=FALSE),1,((1+$P$9/100)^(IF(OR($P$11="",ISNUMBER($P$11)=FALSE),AL397,IF(YEAR(NOW())+$P$11&lt;AL397,YEAR(NOW())+$P$11,AL397))-YEAR(NOW())))))</f>
        <v>40490.673915312495</v>
      </c>
      <c r="AU397" s="251">
        <f ca="1">IF(R397=0,0,R397*AV397/100/IF(OR($P$7="",ISNUMBER($P$7)=FALSE),1,((1+$P$7/100)^(IF(OR($P$11="",ISNUMBER($P$11)=FALSE),IF(AN397="",YEAR(NOW())+5,AN397),IF(YEAR(NOW())+$P$11+10&lt;IF(AN397="",YEAR(NOW())+5,AN397),YEAR(NOW())+$P$11+10,IF(AN397="",YEAR(NOW())+5,AN397)))-YEAR(NOW()))))*IF(OR($P$9="",ISNUMBER($P$9)=FALSE),1,((1+$P$9/100)^(IF(OR($P$11="",ISNUMBER($P$11)=FALSE),IF(AN397="",YEAR(NOW())+5,AN397),IF(YEAR(NOW())+$P$11+10&lt;IF(AN397="",YEAR(NOW())+5,AN397),YEAR(NOW())+$P$11+10,IF(AN397="",YEAR(NOW())+5,AN397)))-YEAR(NOW())))))</f>
        <v>22318.761595052081</v>
      </c>
      <c r="AV397" s="78">
        <v>93.481723958333319</v>
      </c>
    </row>
    <row r="398" spans="1:48" x14ac:dyDescent="0.15">
      <c r="A398" s="112">
        <v>379</v>
      </c>
      <c r="B398" s="112" t="s">
        <v>1660</v>
      </c>
      <c r="C398" s="113" t="s">
        <v>1361</v>
      </c>
      <c r="D398" s="112" t="s">
        <v>537</v>
      </c>
      <c r="E398" s="119">
        <v>480819</v>
      </c>
      <c r="F398" s="112" t="s">
        <v>966</v>
      </c>
      <c r="G398" s="112" t="s">
        <v>1662</v>
      </c>
      <c r="H398" s="112" t="s">
        <v>1662</v>
      </c>
      <c r="I398" s="116" t="s">
        <v>1358</v>
      </c>
      <c r="J398" s="288">
        <v>166900</v>
      </c>
      <c r="K398" s="288">
        <v>5500</v>
      </c>
      <c r="L398" s="288"/>
      <c r="M398" s="288" t="s">
        <v>989</v>
      </c>
      <c r="N398" s="288" t="s">
        <v>989</v>
      </c>
      <c r="O398" s="288">
        <v>172400</v>
      </c>
      <c r="P398" s="288">
        <f t="shared" ca="1" si="15"/>
        <v>161162.49210416665</v>
      </c>
      <c r="Q398" s="289">
        <v>200751</v>
      </c>
      <c r="R398" s="289">
        <v>23875</v>
      </c>
      <c r="S398" s="289">
        <v>224626</v>
      </c>
      <c r="T398" s="290">
        <f t="shared" ca="1" si="16"/>
        <v>209984.25725864578</v>
      </c>
      <c r="U398" s="109"/>
      <c r="V398" s="109" t="s">
        <v>1366</v>
      </c>
      <c r="W398" s="109" t="s">
        <v>1369</v>
      </c>
      <c r="X398" s="108" t="s">
        <v>1367</v>
      </c>
      <c r="Y398" s="108" t="s">
        <v>1148</v>
      </c>
      <c r="Z398" s="287">
        <v>45586</v>
      </c>
      <c r="AA398" s="107">
        <f t="shared" ca="1" si="17"/>
        <v>49969</v>
      </c>
      <c r="AB398" s="108" t="s">
        <v>1670</v>
      </c>
      <c r="AC398" s="108" t="s">
        <v>1669</v>
      </c>
      <c r="AD398" s="108">
        <v>2017</v>
      </c>
      <c r="AE398" s="110">
        <v>1622</v>
      </c>
      <c r="AF398" s="110">
        <v>704.07</v>
      </c>
      <c r="AG398" s="108" t="s">
        <v>1666</v>
      </c>
      <c r="AH398" s="110">
        <v>1.1000000000000001</v>
      </c>
      <c r="AI398" s="109" t="s">
        <v>991</v>
      </c>
      <c r="AJ398" s="109"/>
      <c r="AK398" s="80">
        <v>49969</v>
      </c>
      <c r="AL398" s="78">
        <v>2036</v>
      </c>
      <c r="AM398" s="78">
        <v>2037</v>
      </c>
      <c r="AO398" s="251">
        <f ca="1">IF(J398=0,0,J398*AV398/100/IF(OR($P$7="",ISNUMBER($P$7)=FALSE),1,((1+$P$7/100)^(IF(OR($P$11="",ISNUMBER($P$11)=FALSE),AL398,IF(YEAR(NOW())+$P$11&lt;AL398,YEAR(NOW())+$P$11,AL398))-YEAR(NOW()))))*IF(OR($P$9="",ISNUMBER($P$9)=FALSE),1,((1+$P$9/100)^(IF(OR($P$11="",ISNUMBER($P$11)=FALSE),AL398,IF(YEAR(NOW())+$P$11&lt;AL398,YEAR(NOW())+$P$11,AL398))-YEAR(NOW())))))</f>
        <v>156020.99728645833</v>
      </c>
      <c r="AP398" s="251">
        <f ca="1">IF(K398=0,0,K398*AV398/100/IF(OR($P$7="",ISNUMBER($P$7)=FALSE),1,((1+$P$7/100)^(IF(OR($P$11="",ISNUMBER($P$11)=FALSE),AM398,IF(YEAR(NOW())+$P$11+1&lt;AM398,YEAR(NOW())+$P$11+1,AM398))-YEAR(NOW()))))*IF(OR($P$9="",ISNUMBER($P$9)=FALSE),1,((1+$P$9/100)^(IF(OR($P$11="",ISNUMBER($P$11)=FALSE),AM398,IF(YEAR(NOW())+$P$11+1&lt;AM398,YEAR(NOW())+$P$11+1,AM398))-YEAR(NOW())))))</f>
        <v>5141.4948177083324</v>
      </c>
      <c r="AQ398" s="251"/>
      <c r="AR398" s="251">
        <f ca="1">IF(M398="$0 (pad)",0,IF(M398=0,0,M398*AV398/100/IF(OR($P$7="",ISNUMBER($P$7)=FALSE),1,((1+$P$7/100)^(IF(OR($P$11="",ISNUMBER($P$11)=FALSE),AN398,IF(YEAR(NOW())+$P$11+10&lt;AN398,YEAR(NOW())+$P$11+10,AN398))-YEAR(NOW()))))*IF(OR($P$9="",ISNUMBER($P$9)=FALSE),1,((1+$P$9/100)^(IF(OR($P$11="",ISNUMBER($P$11)=FALSE),AN398,IF(YEAR(NOW())+$P$11+10&lt;AN398,YEAR(NOW())+$P$11+10,AN398))-YEAR(NOW()))))))</f>
        <v>0</v>
      </c>
      <c r="AS398" s="251">
        <f ca="1">IF(N398="$0 (pad)",0,IF(N398=0,0,N398*AV398/100/IF(OR($P$7="",ISNUMBER($P$7)=FALSE),1,((1+$P$7/100)^(IF(OR($P$11="",ISNUMBER($P$11)=FALSE),AN398,IF(YEAR(NOW())+$P$11+10&lt;AN398,YEAR(NOW())+$P$11+10,AN398))-YEAR(NOW()))))*IF(OR($P$9="",ISNUMBER($P$9)=FALSE),1,((1+$P$9/100)^(IF(OR($P$11="",ISNUMBER($P$11)=FALSE),AN398,IF(YEAR(NOW())+$P$11+10&lt;AN398,YEAR(NOW())+$P$11+10,AN398))-YEAR(NOW()))))))</f>
        <v>0</v>
      </c>
      <c r="AT398" s="251">
        <f ca="1">IF(Q398=0,0,Q398*AV398/100/IF(OR($P$7="",ISNUMBER($P$7)=FALSE),1,((1+$P$7/100)^(IF(OR($P$11="",ISNUMBER($P$11)=FALSE),AL398,IF(YEAR(NOW())+$P$11&lt;AL398,YEAR(NOW())+$P$11,AL398))-YEAR(NOW()))))*IF(OR($P$9="",ISNUMBER($P$9)=FALSE),1,((1+$P$9/100)^(IF(OR($P$11="",ISNUMBER($P$11)=FALSE),AL398,IF(YEAR(NOW())+$P$11&lt;AL398,YEAR(NOW())+$P$11,AL398))-YEAR(NOW())))))</f>
        <v>187665.4956635937</v>
      </c>
      <c r="AU398" s="251">
        <f ca="1">IF(R398=0,0,R398*AV398/100/IF(OR($P$7="",ISNUMBER($P$7)=FALSE),1,((1+$P$7/100)^(IF(OR($P$11="",ISNUMBER($P$11)=FALSE),IF(AN398="",YEAR(NOW())+5,AN398),IF(YEAR(NOW())+$P$11+10&lt;IF(AN398="",YEAR(NOW())+5,AN398),YEAR(NOW())+$P$11+10,IF(AN398="",YEAR(NOW())+5,AN398)))-YEAR(NOW()))))*IF(OR($P$9="",ISNUMBER($P$9)=FALSE),1,((1+$P$9/100)^(IF(OR($P$11="",ISNUMBER($P$11)=FALSE),IF(AN398="",YEAR(NOW())+5,AN398),IF(YEAR(NOW())+$P$11+10&lt;IF(AN398="",YEAR(NOW())+5,AN398),YEAR(NOW())+$P$11+10,IF(AN398="",YEAR(NOW())+5,AN398)))-YEAR(NOW())))))</f>
        <v>22318.761595052081</v>
      </c>
      <c r="AV398" s="78">
        <v>93.481723958333319</v>
      </c>
    </row>
    <row r="399" spans="1:48" x14ac:dyDescent="0.15">
      <c r="A399" s="112">
        <v>380</v>
      </c>
      <c r="B399" s="112" t="s">
        <v>1660</v>
      </c>
      <c r="C399" s="113" t="s">
        <v>1361</v>
      </c>
      <c r="D399" s="112" t="s">
        <v>538</v>
      </c>
      <c r="E399" s="119">
        <v>480826</v>
      </c>
      <c r="F399" s="112" t="s">
        <v>966</v>
      </c>
      <c r="G399" s="112" t="s">
        <v>1662</v>
      </c>
      <c r="H399" s="112" t="s">
        <v>1662</v>
      </c>
      <c r="I399" s="116" t="s">
        <v>1358</v>
      </c>
      <c r="J399" s="288">
        <v>168400</v>
      </c>
      <c r="K399" s="288">
        <v>5500</v>
      </c>
      <c r="L399" s="288"/>
      <c r="M399" s="288" t="s">
        <v>989</v>
      </c>
      <c r="N399" s="288" t="s">
        <v>989</v>
      </c>
      <c r="O399" s="288">
        <v>173900</v>
      </c>
      <c r="P399" s="288">
        <f t="shared" ca="1" si="15"/>
        <v>162564.71796354165</v>
      </c>
      <c r="Q399" s="289">
        <v>200751</v>
      </c>
      <c r="R399" s="289">
        <v>2387.5</v>
      </c>
      <c r="S399" s="289">
        <v>203138.5</v>
      </c>
      <c r="T399" s="290">
        <f t="shared" ca="1" si="16"/>
        <v>189897.37182309892</v>
      </c>
      <c r="U399" s="109"/>
      <c r="V399" s="109" t="s">
        <v>1366</v>
      </c>
      <c r="W399" s="109" t="s">
        <v>1369</v>
      </c>
      <c r="X399" s="108" t="s">
        <v>1367</v>
      </c>
      <c r="Y399" s="108" t="s">
        <v>1148</v>
      </c>
      <c r="Z399" s="287">
        <v>45586</v>
      </c>
      <c r="AA399" s="107">
        <f t="shared" ca="1" si="17"/>
        <v>49969</v>
      </c>
      <c r="AB399" s="108" t="s">
        <v>1670</v>
      </c>
      <c r="AC399" s="108" t="s">
        <v>1669</v>
      </c>
      <c r="AD399" s="108">
        <v>2017</v>
      </c>
      <c r="AE399" s="110">
        <v>1669</v>
      </c>
      <c r="AF399" s="110">
        <v>704.41</v>
      </c>
      <c r="AG399" s="108" t="s">
        <v>1666</v>
      </c>
      <c r="AH399" s="110">
        <v>0.74</v>
      </c>
      <c r="AI399" s="109" t="s">
        <v>991</v>
      </c>
      <c r="AJ399" s="109"/>
      <c r="AK399" s="80">
        <v>49969</v>
      </c>
      <c r="AL399" s="78">
        <v>2036</v>
      </c>
      <c r="AM399" s="78">
        <v>2037</v>
      </c>
      <c r="AO399" s="251">
        <f ca="1">IF(J399=0,0,J399*AV399/100/IF(OR($P$7="",ISNUMBER($P$7)=FALSE),1,((1+$P$7/100)^(IF(OR($P$11="",ISNUMBER($P$11)=FALSE),AL399,IF(YEAR(NOW())+$P$11&lt;AL399,YEAR(NOW())+$P$11,AL399))-YEAR(NOW()))))*IF(OR($P$9="",ISNUMBER($P$9)=FALSE),1,((1+$P$9/100)^(IF(OR($P$11="",ISNUMBER($P$11)=FALSE),AL399,IF(YEAR(NOW())+$P$11&lt;AL399,YEAR(NOW())+$P$11,AL399))-YEAR(NOW())))))</f>
        <v>157423.22314583333</v>
      </c>
      <c r="AP399" s="251">
        <f ca="1">IF(K399=0,0,K399*AV399/100/IF(OR($P$7="",ISNUMBER($P$7)=FALSE),1,((1+$P$7/100)^(IF(OR($P$11="",ISNUMBER($P$11)=FALSE),AM399,IF(YEAR(NOW())+$P$11+1&lt;AM399,YEAR(NOW())+$P$11+1,AM399))-YEAR(NOW()))))*IF(OR($P$9="",ISNUMBER($P$9)=FALSE),1,((1+$P$9/100)^(IF(OR($P$11="",ISNUMBER($P$11)=FALSE),AM399,IF(YEAR(NOW())+$P$11+1&lt;AM399,YEAR(NOW())+$P$11+1,AM399))-YEAR(NOW())))))</f>
        <v>5141.4948177083324</v>
      </c>
      <c r="AQ399" s="251"/>
      <c r="AR399" s="251">
        <f ca="1">IF(M399="$0 (pad)",0,IF(M399=0,0,M399*AV399/100/IF(OR($P$7="",ISNUMBER($P$7)=FALSE),1,((1+$P$7/100)^(IF(OR($P$11="",ISNUMBER($P$11)=FALSE),AN399,IF(YEAR(NOW())+$P$11+10&lt;AN399,YEAR(NOW())+$P$11+10,AN399))-YEAR(NOW()))))*IF(OR($P$9="",ISNUMBER($P$9)=FALSE),1,((1+$P$9/100)^(IF(OR($P$11="",ISNUMBER($P$11)=FALSE),AN399,IF(YEAR(NOW())+$P$11+10&lt;AN399,YEAR(NOW())+$P$11+10,AN399))-YEAR(NOW()))))))</f>
        <v>0</v>
      </c>
      <c r="AS399" s="251">
        <f ca="1">IF(N399="$0 (pad)",0,IF(N399=0,0,N399*AV399/100/IF(OR($P$7="",ISNUMBER($P$7)=FALSE),1,((1+$P$7/100)^(IF(OR($P$11="",ISNUMBER($P$11)=FALSE),AN399,IF(YEAR(NOW())+$P$11+10&lt;AN399,YEAR(NOW())+$P$11+10,AN399))-YEAR(NOW()))))*IF(OR($P$9="",ISNUMBER($P$9)=FALSE),1,((1+$P$9/100)^(IF(OR($P$11="",ISNUMBER($P$11)=FALSE),AN399,IF(YEAR(NOW())+$P$11+10&lt;AN399,YEAR(NOW())+$P$11+10,AN399))-YEAR(NOW()))))))</f>
        <v>0</v>
      </c>
      <c r="AT399" s="251">
        <f ca="1">IF(Q399=0,0,Q399*AV399/100/IF(OR($P$7="",ISNUMBER($P$7)=FALSE),1,((1+$P$7/100)^(IF(OR($P$11="",ISNUMBER($P$11)=FALSE),AL399,IF(YEAR(NOW())+$P$11&lt;AL399,YEAR(NOW())+$P$11,AL399))-YEAR(NOW()))))*IF(OR($P$9="",ISNUMBER($P$9)=FALSE),1,((1+$P$9/100)^(IF(OR($P$11="",ISNUMBER($P$11)=FALSE),AL399,IF(YEAR(NOW())+$P$11&lt;AL399,YEAR(NOW())+$P$11,AL399))-YEAR(NOW())))))</f>
        <v>187665.4956635937</v>
      </c>
      <c r="AU399" s="251">
        <f ca="1">IF(R399=0,0,R399*AV399/100/IF(OR($P$7="",ISNUMBER($P$7)=FALSE),1,((1+$P$7/100)^(IF(OR($P$11="",ISNUMBER($P$11)=FALSE),IF(AN399="",YEAR(NOW())+5,AN399),IF(YEAR(NOW())+$P$11+10&lt;IF(AN399="",YEAR(NOW())+5,AN399),YEAR(NOW())+$P$11+10,IF(AN399="",YEAR(NOW())+5,AN399)))-YEAR(NOW()))))*IF(OR($P$9="",ISNUMBER($P$9)=FALSE),1,((1+$P$9/100)^(IF(OR($P$11="",ISNUMBER($P$11)=FALSE),IF(AN399="",YEAR(NOW())+5,AN399),IF(YEAR(NOW())+$P$11+10&lt;IF(AN399="",YEAR(NOW())+5,AN399),YEAR(NOW())+$P$11+10,IF(AN399="",YEAR(NOW())+5,AN399)))-YEAR(NOW())))))</f>
        <v>2231.8761595052079</v>
      </c>
      <c r="AV399" s="78">
        <v>93.481723958333319</v>
      </c>
    </row>
    <row r="400" spans="1:48" x14ac:dyDescent="0.15">
      <c r="A400" s="112">
        <v>381</v>
      </c>
      <c r="B400" s="112" t="s">
        <v>1660</v>
      </c>
      <c r="C400" s="113" t="s">
        <v>1361</v>
      </c>
      <c r="D400" s="112" t="s">
        <v>539</v>
      </c>
      <c r="E400" s="119">
        <v>480253</v>
      </c>
      <c r="F400" s="112" t="s">
        <v>966</v>
      </c>
      <c r="G400" s="112" t="s">
        <v>1662</v>
      </c>
      <c r="H400" s="112" t="s">
        <v>1662</v>
      </c>
      <c r="I400" s="116" t="s">
        <v>1358</v>
      </c>
      <c r="J400" s="288">
        <v>176500</v>
      </c>
      <c r="K400" s="288">
        <v>5500</v>
      </c>
      <c r="L400" s="288"/>
      <c r="M400" s="288" t="s">
        <v>989</v>
      </c>
      <c r="N400" s="288" t="s">
        <v>989</v>
      </c>
      <c r="O400" s="288">
        <v>182000</v>
      </c>
      <c r="P400" s="288">
        <f t="shared" ca="1" si="15"/>
        <v>170136.73760416664</v>
      </c>
      <c r="Q400" s="289">
        <v>200751</v>
      </c>
      <c r="R400" s="289">
        <v>2387.5</v>
      </c>
      <c r="S400" s="289">
        <v>203138.5</v>
      </c>
      <c r="T400" s="290">
        <f t="shared" ca="1" si="16"/>
        <v>189897.37182309892</v>
      </c>
      <c r="U400" s="109"/>
      <c r="V400" s="109" t="s">
        <v>1366</v>
      </c>
      <c r="W400" s="109" t="s">
        <v>1369</v>
      </c>
      <c r="X400" s="108" t="s">
        <v>1367</v>
      </c>
      <c r="Y400" s="108" t="s">
        <v>1147</v>
      </c>
      <c r="Z400" s="287">
        <v>48104</v>
      </c>
      <c r="AA400" s="107">
        <f t="shared" ca="1" si="17"/>
        <v>52487</v>
      </c>
      <c r="AB400" s="108" t="s">
        <v>1670</v>
      </c>
      <c r="AC400" s="108" t="s">
        <v>1669</v>
      </c>
      <c r="AD400" s="108">
        <v>2016</v>
      </c>
      <c r="AE400" s="110">
        <v>1612</v>
      </c>
      <c r="AF400" s="110">
        <v>706.73</v>
      </c>
      <c r="AG400" s="108" t="s">
        <v>1666</v>
      </c>
      <c r="AH400" s="110">
        <v>1.7</v>
      </c>
      <c r="AI400" s="109" t="s">
        <v>991</v>
      </c>
      <c r="AJ400" s="109"/>
      <c r="AK400" s="80">
        <v>52487</v>
      </c>
      <c r="AL400" s="78">
        <v>2043</v>
      </c>
      <c r="AM400" s="78">
        <v>2044</v>
      </c>
      <c r="AN400" s="78">
        <v>2055</v>
      </c>
      <c r="AO400" s="251">
        <f ca="1">IF(J400=0,0,J400*AV400/100/IF(OR($P$7="",ISNUMBER($P$7)=FALSE),1,((1+$P$7/100)^(IF(OR($P$11="",ISNUMBER($P$11)=FALSE),AL400,IF(YEAR(NOW())+$P$11&lt;AL400,YEAR(NOW())+$P$11,AL400))-YEAR(NOW()))))*IF(OR($P$9="",ISNUMBER($P$9)=FALSE),1,((1+$P$9/100)^(IF(OR($P$11="",ISNUMBER($P$11)=FALSE),AL400,IF(YEAR(NOW())+$P$11&lt;AL400,YEAR(NOW())+$P$11,AL400))-YEAR(NOW())))))</f>
        <v>164995.24278645832</v>
      </c>
      <c r="AP400" s="251">
        <f ca="1">IF(K400=0,0,K400*AV400/100/IF(OR($P$7="",ISNUMBER($P$7)=FALSE),1,((1+$P$7/100)^(IF(OR($P$11="",ISNUMBER($P$11)=FALSE),AM400,IF(YEAR(NOW())+$P$11+1&lt;AM400,YEAR(NOW())+$P$11+1,AM400))-YEAR(NOW()))))*IF(OR($P$9="",ISNUMBER($P$9)=FALSE),1,((1+$P$9/100)^(IF(OR($P$11="",ISNUMBER($P$11)=FALSE),AM400,IF(YEAR(NOW())+$P$11+1&lt;AM400,YEAR(NOW())+$P$11+1,AM400))-YEAR(NOW())))))</f>
        <v>5141.4948177083324</v>
      </c>
      <c r="AQ400" s="251"/>
      <c r="AR400" s="251">
        <f ca="1">IF(M400="$0 (pad)",0,IF(M400=0,0,M400*AV400/100/IF(OR($P$7="",ISNUMBER($P$7)=FALSE),1,((1+$P$7/100)^(IF(OR($P$11="",ISNUMBER($P$11)=FALSE),AN400,IF(YEAR(NOW())+$P$11+10&lt;AN400,YEAR(NOW())+$P$11+10,AN400))-YEAR(NOW()))))*IF(OR($P$9="",ISNUMBER($P$9)=FALSE),1,((1+$P$9/100)^(IF(OR($P$11="",ISNUMBER($P$11)=FALSE),AN400,IF(YEAR(NOW())+$P$11+10&lt;AN400,YEAR(NOW())+$P$11+10,AN400))-YEAR(NOW()))))))</f>
        <v>0</v>
      </c>
      <c r="AS400" s="251">
        <f ca="1">IF(N400="$0 (pad)",0,IF(N400=0,0,N400*AV400/100/IF(OR($P$7="",ISNUMBER($P$7)=FALSE),1,((1+$P$7/100)^(IF(OR($P$11="",ISNUMBER($P$11)=FALSE),AN400,IF(YEAR(NOW())+$P$11+10&lt;AN400,YEAR(NOW())+$P$11+10,AN400))-YEAR(NOW()))))*IF(OR($P$9="",ISNUMBER($P$9)=FALSE),1,((1+$P$9/100)^(IF(OR($P$11="",ISNUMBER($P$11)=FALSE),AN400,IF(YEAR(NOW())+$P$11+10&lt;AN400,YEAR(NOW())+$P$11+10,AN400))-YEAR(NOW()))))))</f>
        <v>0</v>
      </c>
      <c r="AT400" s="251">
        <f ca="1">IF(Q400=0,0,Q400*AV400/100/IF(OR($P$7="",ISNUMBER($P$7)=FALSE),1,((1+$P$7/100)^(IF(OR($P$11="",ISNUMBER($P$11)=FALSE),AL400,IF(YEAR(NOW())+$P$11&lt;AL400,YEAR(NOW())+$P$11,AL400))-YEAR(NOW()))))*IF(OR($P$9="",ISNUMBER($P$9)=FALSE),1,((1+$P$9/100)^(IF(OR($P$11="",ISNUMBER($P$11)=FALSE),AL400,IF(YEAR(NOW())+$P$11&lt;AL400,YEAR(NOW())+$P$11,AL400))-YEAR(NOW())))))</f>
        <v>187665.4956635937</v>
      </c>
      <c r="AU400" s="251">
        <f ca="1">IF(R400=0,0,R400*AV400/100/IF(OR($P$7="",ISNUMBER($P$7)=FALSE),1,((1+$P$7/100)^(IF(OR($P$11="",ISNUMBER($P$11)=FALSE),IF(AN400="",YEAR(NOW())+5,AN400),IF(YEAR(NOW())+$P$11+10&lt;IF(AN400="",YEAR(NOW())+5,AN400),YEAR(NOW())+$P$11+10,IF(AN400="",YEAR(NOW())+5,AN400)))-YEAR(NOW()))))*IF(OR($P$9="",ISNUMBER($P$9)=FALSE),1,((1+$P$9/100)^(IF(OR($P$11="",ISNUMBER($P$11)=FALSE),IF(AN400="",YEAR(NOW())+5,AN400),IF(YEAR(NOW())+$P$11+10&lt;IF(AN400="",YEAR(NOW())+5,AN400),YEAR(NOW())+$P$11+10,IF(AN400="",YEAR(NOW())+5,AN400)))-YEAR(NOW())))))</f>
        <v>2231.8761595052079</v>
      </c>
      <c r="AV400" s="78">
        <v>93.481723958333319</v>
      </c>
    </row>
    <row r="401" spans="1:48" x14ac:dyDescent="0.15">
      <c r="A401" s="112">
        <v>382</v>
      </c>
      <c r="B401" s="112" t="s">
        <v>1660</v>
      </c>
      <c r="C401" s="113" t="s">
        <v>1361</v>
      </c>
      <c r="D401" s="112" t="s">
        <v>540</v>
      </c>
      <c r="E401" s="119">
        <v>480254</v>
      </c>
      <c r="F401" s="112" t="s">
        <v>966</v>
      </c>
      <c r="G401" s="112" t="s">
        <v>1661</v>
      </c>
      <c r="H401" s="112" t="s">
        <v>1661</v>
      </c>
      <c r="I401" s="116" t="s">
        <v>1358</v>
      </c>
      <c r="J401" s="288">
        <v>164700</v>
      </c>
      <c r="K401" s="288">
        <v>5500</v>
      </c>
      <c r="L401" s="288"/>
      <c r="M401" s="288" t="s">
        <v>989</v>
      </c>
      <c r="N401" s="288" t="s">
        <v>989</v>
      </c>
      <c r="O401" s="288">
        <v>170200</v>
      </c>
      <c r="P401" s="288">
        <f t="shared" ca="1" si="15"/>
        <v>159105.8941770833</v>
      </c>
      <c r="Q401" s="289">
        <v>200751</v>
      </c>
      <c r="R401" s="289">
        <v>2387.5</v>
      </c>
      <c r="S401" s="289">
        <v>203138.5</v>
      </c>
      <c r="T401" s="290">
        <f t="shared" ca="1" si="16"/>
        <v>189897.37182309892</v>
      </c>
      <c r="U401" s="109"/>
      <c r="V401" s="109" t="s">
        <v>1366</v>
      </c>
      <c r="W401" s="109" t="s">
        <v>1369</v>
      </c>
      <c r="X401" s="108" t="s">
        <v>1367</v>
      </c>
      <c r="Y401" s="108" t="s">
        <v>1147</v>
      </c>
      <c r="Z401" s="287">
        <v>43251</v>
      </c>
      <c r="AA401" s="107">
        <f t="shared" ca="1" si="17"/>
        <v>47634</v>
      </c>
      <c r="AB401" s="108" t="s">
        <v>1670</v>
      </c>
      <c r="AC401" s="108" t="s">
        <v>1669</v>
      </c>
      <c r="AD401" s="108">
        <v>2016</v>
      </c>
      <c r="AE401" s="110">
        <v>1586</v>
      </c>
      <c r="AF401" s="110">
        <v>707.15</v>
      </c>
      <c r="AG401" s="108" t="s">
        <v>1666</v>
      </c>
      <c r="AH401" s="110"/>
      <c r="AI401" s="109" t="s">
        <v>991</v>
      </c>
      <c r="AJ401" s="109"/>
      <c r="AK401" s="80">
        <v>47634</v>
      </c>
      <c r="AL401" s="78">
        <v>2030</v>
      </c>
      <c r="AM401" s="78">
        <v>2031</v>
      </c>
      <c r="AN401" s="78">
        <v>2055</v>
      </c>
      <c r="AO401" s="251">
        <f ca="1">IF(J401=0,0,J401*AV401/100/IF(OR($P$7="",ISNUMBER($P$7)=FALSE),1,((1+$P$7/100)^(IF(OR($P$11="",ISNUMBER($P$11)=FALSE),AL401,IF(YEAR(NOW())+$P$11&lt;AL401,YEAR(NOW())+$P$11,AL401))-YEAR(NOW()))))*IF(OR($P$9="",ISNUMBER($P$9)=FALSE),1,((1+$P$9/100)^(IF(OR($P$11="",ISNUMBER($P$11)=FALSE),AL401,IF(YEAR(NOW())+$P$11&lt;AL401,YEAR(NOW())+$P$11,AL401))-YEAR(NOW())))))</f>
        <v>153964.39935937498</v>
      </c>
      <c r="AP401" s="251">
        <f ca="1">IF(K401=0,0,K401*AV401/100/IF(OR($P$7="",ISNUMBER($P$7)=FALSE),1,((1+$P$7/100)^(IF(OR($P$11="",ISNUMBER($P$11)=FALSE),AM401,IF(YEAR(NOW())+$P$11+1&lt;AM401,YEAR(NOW())+$P$11+1,AM401))-YEAR(NOW()))))*IF(OR($P$9="",ISNUMBER($P$9)=FALSE),1,((1+$P$9/100)^(IF(OR($P$11="",ISNUMBER($P$11)=FALSE),AM401,IF(YEAR(NOW())+$P$11+1&lt;AM401,YEAR(NOW())+$P$11+1,AM401))-YEAR(NOW())))))</f>
        <v>5141.4948177083324</v>
      </c>
      <c r="AQ401" s="251"/>
      <c r="AR401" s="251">
        <f ca="1">IF(M401="$0 (pad)",0,IF(M401=0,0,M401*AV401/100/IF(OR($P$7="",ISNUMBER($P$7)=FALSE),1,((1+$P$7/100)^(IF(OR($P$11="",ISNUMBER($P$11)=FALSE),AN401,IF(YEAR(NOW())+$P$11+10&lt;AN401,YEAR(NOW())+$P$11+10,AN401))-YEAR(NOW()))))*IF(OR($P$9="",ISNUMBER($P$9)=FALSE),1,((1+$P$9/100)^(IF(OR($P$11="",ISNUMBER($P$11)=FALSE),AN401,IF(YEAR(NOW())+$P$11+10&lt;AN401,YEAR(NOW())+$P$11+10,AN401))-YEAR(NOW()))))))</f>
        <v>0</v>
      </c>
      <c r="AS401" s="251">
        <f ca="1">IF(N401="$0 (pad)",0,IF(N401=0,0,N401*AV401/100/IF(OR($P$7="",ISNUMBER($P$7)=FALSE),1,((1+$P$7/100)^(IF(OR($P$11="",ISNUMBER($P$11)=FALSE),AN401,IF(YEAR(NOW())+$P$11+10&lt;AN401,YEAR(NOW())+$P$11+10,AN401))-YEAR(NOW()))))*IF(OR($P$9="",ISNUMBER($P$9)=FALSE),1,((1+$P$9/100)^(IF(OR($P$11="",ISNUMBER($P$11)=FALSE),AN401,IF(YEAR(NOW())+$P$11+10&lt;AN401,YEAR(NOW())+$P$11+10,AN401))-YEAR(NOW()))))))</f>
        <v>0</v>
      </c>
      <c r="AT401" s="251">
        <f ca="1">IF(Q401=0,0,Q401*AV401/100/IF(OR($P$7="",ISNUMBER($P$7)=FALSE),1,((1+$P$7/100)^(IF(OR($P$11="",ISNUMBER($P$11)=FALSE),AL401,IF(YEAR(NOW())+$P$11&lt;AL401,YEAR(NOW())+$P$11,AL401))-YEAR(NOW()))))*IF(OR($P$9="",ISNUMBER($P$9)=FALSE),1,((1+$P$9/100)^(IF(OR($P$11="",ISNUMBER($P$11)=FALSE),AL401,IF(YEAR(NOW())+$P$11&lt;AL401,YEAR(NOW())+$P$11,AL401))-YEAR(NOW())))))</f>
        <v>187665.4956635937</v>
      </c>
      <c r="AU401" s="251">
        <f ca="1">IF(R401=0,0,R401*AV401/100/IF(OR($P$7="",ISNUMBER($P$7)=FALSE),1,((1+$P$7/100)^(IF(OR($P$11="",ISNUMBER($P$11)=FALSE),IF(AN401="",YEAR(NOW())+5,AN401),IF(YEAR(NOW())+$P$11+10&lt;IF(AN401="",YEAR(NOW())+5,AN401),YEAR(NOW())+$P$11+10,IF(AN401="",YEAR(NOW())+5,AN401)))-YEAR(NOW()))))*IF(OR($P$9="",ISNUMBER($P$9)=FALSE),1,((1+$P$9/100)^(IF(OR($P$11="",ISNUMBER($P$11)=FALSE),IF(AN401="",YEAR(NOW())+5,AN401),IF(YEAR(NOW())+$P$11+10&lt;IF(AN401="",YEAR(NOW())+5,AN401),YEAR(NOW())+$P$11+10,IF(AN401="",YEAR(NOW())+5,AN401)))-YEAR(NOW())))))</f>
        <v>2231.8761595052079</v>
      </c>
      <c r="AV401" s="78">
        <v>93.481723958333319</v>
      </c>
    </row>
    <row r="402" spans="1:48" x14ac:dyDescent="0.15">
      <c r="A402" s="112">
        <v>383</v>
      </c>
      <c r="B402" s="112" t="s">
        <v>1660</v>
      </c>
      <c r="C402" s="113" t="s">
        <v>1361</v>
      </c>
      <c r="D402" s="112" t="s">
        <v>541</v>
      </c>
      <c r="E402" s="119">
        <v>480255</v>
      </c>
      <c r="F402" s="112" t="s">
        <v>966</v>
      </c>
      <c r="G402" s="112" t="s">
        <v>1661</v>
      </c>
      <c r="H402" s="112" t="s">
        <v>1661</v>
      </c>
      <c r="I402" s="116" t="s">
        <v>1358</v>
      </c>
      <c r="J402" s="288">
        <v>166700</v>
      </c>
      <c r="K402" s="288">
        <v>5500</v>
      </c>
      <c r="L402" s="288"/>
      <c r="M402" s="288" t="s">
        <v>989</v>
      </c>
      <c r="N402" s="288" t="s">
        <v>989</v>
      </c>
      <c r="O402" s="288">
        <v>172200</v>
      </c>
      <c r="P402" s="288">
        <f t="shared" ca="1" si="15"/>
        <v>160975.52865624995</v>
      </c>
      <c r="Q402" s="289">
        <v>200751</v>
      </c>
      <c r="R402" s="289">
        <v>2387.5</v>
      </c>
      <c r="S402" s="289">
        <v>203138.5</v>
      </c>
      <c r="T402" s="290">
        <f t="shared" ca="1" si="16"/>
        <v>189897.37182309892</v>
      </c>
      <c r="U402" s="109"/>
      <c r="V402" s="109" t="s">
        <v>1366</v>
      </c>
      <c r="W402" s="109" t="s">
        <v>1369</v>
      </c>
      <c r="X402" s="108" t="s">
        <v>1367</v>
      </c>
      <c r="Y402" s="108" t="s">
        <v>1147</v>
      </c>
      <c r="Z402" s="287">
        <v>44316</v>
      </c>
      <c r="AA402" s="107">
        <f t="shared" ca="1" si="17"/>
        <v>48699</v>
      </c>
      <c r="AB402" s="108" t="s">
        <v>1670</v>
      </c>
      <c r="AC402" s="108" t="s">
        <v>1669</v>
      </c>
      <c r="AD402" s="108">
        <v>2016</v>
      </c>
      <c r="AE402" s="110">
        <v>1639</v>
      </c>
      <c r="AF402" s="110">
        <v>709.04</v>
      </c>
      <c r="AG402" s="108" t="s">
        <v>1666</v>
      </c>
      <c r="AH402" s="110"/>
      <c r="AI402" s="109" t="s">
        <v>991</v>
      </c>
      <c r="AJ402" s="109"/>
      <c r="AK402" s="80">
        <v>48699</v>
      </c>
      <c r="AL402" s="78">
        <v>2033</v>
      </c>
      <c r="AM402" s="78">
        <v>2034</v>
      </c>
      <c r="AN402" s="78">
        <v>2055</v>
      </c>
      <c r="AO402" s="251">
        <f ca="1">IF(J402=0,0,J402*AV402/100/IF(OR($P$7="",ISNUMBER($P$7)=FALSE),1,((1+$P$7/100)^(IF(OR($P$11="",ISNUMBER($P$11)=FALSE),AL402,IF(YEAR(NOW())+$P$11&lt;AL402,YEAR(NOW())+$P$11,AL402))-YEAR(NOW()))))*IF(OR($P$9="",ISNUMBER($P$9)=FALSE),1,((1+$P$9/100)^(IF(OR($P$11="",ISNUMBER($P$11)=FALSE),AL402,IF(YEAR(NOW())+$P$11&lt;AL402,YEAR(NOW())+$P$11,AL402))-YEAR(NOW())))))</f>
        <v>155834.03383854163</v>
      </c>
      <c r="AP402" s="251">
        <f ca="1">IF(K402=0,0,K402*AV402/100/IF(OR($P$7="",ISNUMBER($P$7)=FALSE),1,((1+$P$7/100)^(IF(OR($P$11="",ISNUMBER($P$11)=FALSE),AM402,IF(YEAR(NOW())+$P$11+1&lt;AM402,YEAR(NOW())+$P$11+1,AM402))-YEAR(NOW()))))*IF(OR($P$9="",ISNUMBER($P$9)=FALSE),1,((1+$P$9/100)^(IF(OR($P$11="",ISNUMBER($P$11)=FALSE),AM402,IF(YEAR(NOW())+$P$11+1&lt;AM402,YEAR(NOW())+$P$11+1,AM402))-YEAR(NOW())))))</f>
        <v>5141.4948177083324</v>
      </c>
      <c r="AQ402" s="251"/>
      <c r="AR402" s="251">
        <f ca="1">IF(M402="$0 (pad)",0,IF(M402=0,0,M402*AV402/100/IF(OR($P$7="",ISNUMBER($P$7)=FALSE),1,((1+$P$7/100)^(IF(OR($P$11="",ISNUMBER($P$11)=FALSE),AN402,IF(YEAR(NOW())+$P$11+10&lt;AN402,YEAR(NOW())+$P$11+10,AN402))-YEAR(NOW()))))*IF(OR($P$9="",ISNUMBER($P$9)=FALSE),1,((1+$P$9/100)^(IF(OR($P$11="",ISNUMBER($P$11)=FALSE),AN402,IF(YEAR(NOW())+$P$11+10&lt;AN402,YEAR(NOW())+$P$11+10,AN402))-YEAR(NOW()))))))</f>
        <v>0</v>
      </c>
      <c r="AS402" s="251">
        <f ca="1">IF(N402="$0 (pad)",0,IF(N402=0,0,N402*AV402/100/IF(OR($P$7="",ISNUMBER($P$7)=FALSE),1,((1+$P$7/100)^(IF(OR($P$11="",ISNUMBER($P$11)=FALSE),AN402,IF(YEAR(NOW())+$P$11+10&lt;AN402,YEAR(NOW())+$P$11+10,AN402))-YEAR(NOW()))))*IF(OR($P$9="",ISNUMBER($P$9)=FALSE),1,((1+$P$9/100)^(IF(OR($P$11="",ISNUMBER($P$11)=FALSE),AN402,IF(YEAR(NOW())+$P$11+10&lt;AN402,YEAR(NOW())+$P$11+10,AN402))-YEAR(NOW()))))))</f>
        <v>0</v>
      </c>
      <c r="AT402" s="251">
        <f ca="1">IF(Q402=0,0,Q402*AV402/100/IF(OR($P$7="",ISNUMBER($P$7)=FALSE),1,((1+$P$7/100)^(IF(OR($P$11="",ISNUMBER($P$11)=FALSE),AL402,IF(YEAR(NOW())+$P$11&lt;AL402,YEAR(NOW())+$P$11,AL402))-YEAR(NOW()))))*IF(OR($P$9="",ISNUMBER($P$9)=FALSE),1,((1+$P$9/100)^(IF(OR($P$11="",ISNUMBER($P$11)=FALSE),AL402,IF(YEAR(NOW())+$P$11&lt;AL402,YEAR(NOW())+$P$11,AL402))-YEAR(NOW())))))</f>
        <v>187665.4956635937</v>
      </c>
      <c r="AU402" s="251">
        <f ca="1">IF(R402=0,0,R402*AV402/100/IF(OR($P$7="",ISNUMBER($P$7)=FALSE),1,((1+$P$7/100)^(IF(OR($P$11="",ISNUMBER($P$11)=FALSE),IF(AN402="",YEAR(NOW())+5,AN402),IF(YEAR(NOW())+$P$11+10&lt;IF(AN402="",YEAR(NOW())+5,AN402),YEAR(NOW())+$P$11+10,IF(AN402="",YEAR(NOW())+5,AN402)))-YEAR(NOW()))))*IF(OR($P$9="",ISNUMBER($P$9)=FALSE),1,((1+$P$9/100)^(IF(OR($P$11="",ISNUMBER($P$11)=FALSE),IF(AN402="",YEAR(NOW())+5,AN402),IF(YEAR(NOW())+$P$11+10&lt;IF(AN402="",YEAR(NOW())+5,AN402),YEAR(NOW())+$P$11+10,IF(AN402="",YEAR(NOW())+5,AN402)))-YEAR(NOW())))))</f>
        <v>2231.8761595052079</v>
      </c>
      <c r="AV402" s="78">
        <v>93.481723958333319</v>
      </c>
    </row>
    <row r="403" spans="1:48" x14ac:dyDescent="0.15">
      <c r="A403" s="112">
        <v>384</v>
      </c>
      <c r="B403" s="112" t="s">
        <v>1660</v>
      </c>
      <c r="C403" s="113" t="s">
        <v>1361</v>
      </c>
      <c r="D403" s="112" t="s">
        <v>542</v>
      </c>
      <c r="E403" s="119">
        <v>480256</v>
      </c>
      <c r="F403" s="112" t="s">
        <v>966</v>
      </c>
      <c r="G403" s="112" t="s">
        <v>1661</v>
      </c>
      <c r="H403" s="112" t="s">
        <v>1661</v>
      </c>
      <c r="I403" s="116" t="s">
        <v>1358</v>
      </c>
      <c r="J403" s="288">
        <v>168600</v>
      </c>
      <c r="K403" s="288">
        <v>5500</v>
      </c>
      <c r="L403" s="288"/>
      <c r="M403" s="288" t="s">
        <v>989</v>
      </c>
      <c r="N403" s="288" t="s">
        <v>989</v>
      </c>
      <c r="O403" s="288">
        <v>174100</v>
      </c>
      <c r="P403" s="288">
        <f t="shared" ca="1" si="15"/>
        <v>162751.6814114583</v>
      </c>
      <c r="Q403" s="289">
        <v>200751</v>
      </c>
      <c r="R403" s="289">
        <v>2387.5</v>
      </c>
      <c r="S403" s="289">
        <v>203138.5</v>
      </c>
      <c r="T403" s="290">
        <f t="shared" ca="1" si="16"/>
        <v>189897.37182309892</v>
      </c>
      <c r="U403" s="109"/>
      <c r="V403" s="109" t="s">
        <v>1366</v>
      </c>
      <c r="W403" s="109" t="s">
        <v>1369</v>
      </c>
      <c r="X403" s="108" t="s">
        <v>1367</v>
      </c>
      <c r="Y403" s="108" t="s">
        <v>1147</v>
      </c>
      <c r="Z403" s="287">
        <v>43251</v>
      </c>
      <c r="AA403" s="107">
        <f t="shared" ca="1" si="17"/>
        <v>47634</v>
      </c>
      <c r="AB403" s="108" t="s">
        <v>1670</v>
      </c>
      <c r="AC403" s="108" t="s">
        <v>1669</v>
      </c>
      <c r="AD403" s="108">
        <v>2016</v>
      </c>
      <c r="AE403" s="110">
        <v>1760</v>
      </c>
      <c r="AF403" s="110">
        <v>706.28</v>
      </c>
      <c r="AG403" s="108" t="s">
        <v>1666</v>
      </c>
      <c r="AH403" s="110"/>
      <c r="AI403" s="109" t="s">
        <v>991</v>
      </c>
      <c r="AJ403" s="109"/>
      <c r="AK403" s="80">
        <v>47634</v>
      </c>
      <c r="AL403" s="78">
        <v>2030</v>
      </c>
      <c r="AM403" s="78">
        <v>2031</v>
      </c>
      <c r="AN403" s="78">
        <v>2055</v>
      </c>
      <c r="AO403" s="251">
        <f ca="1">IF(J403=0,0,J403*AV403/100/IF(OR($P$7="",ISNUMBER($P$7)=FALSE),1,((1+$P$7/100)^(IF(OR($P$11="",ISNUMBER($P$11)=FALSE),AL403,IF(YEAR(NOW())+$P$11&lt;AL403,YEAR(NOW())+$P$11,AL403))-YEAR(NOW()))))*IF(OR($P$9="",ISNUMBER($P$9)=FALSE),1,((1+$P$9/100)^(IF(OR($P$11="",ISNUMBER($P$11)=FALSE),AL403,IF(YEAR(NOW())+$P$11&lt;AL403,YEAR(NOW())+$P$11,AL403))-YEAR(NOW())))))</f>
        <v>157610.18659374997</v>
      </c>
      <c r="AP403" s="251">
        <f ca="1">IF(K403=0,0,K403*AV403/100/IF(OR($P$7="",ISNUMBER($P$7)=FALSE),1,((1+$P$7/100)^(IF(OR($P$11="",ISNUMBER($P$11)=FALSE),AM403,IF(YEAR(NOW())+$P$11+1&lt;AM403,YEAR(NOW())+$P$11+1,AM403))-YEAR(NOW()))))*IF(OR($P$9="",ISNUMBER($P$9)=FALSE),1,((1+$P$9/100)^(IF(OR($P$11="",ISNUMBER($P$11)=FALSE),AM403,IF(YEAR(NOW())+$P$11+1&lt;AM403,YEAR(NOW())+$P$11+1,AM403))-YEAR(NOW())))))</f>
        <v>5141.4948177083324</v>
      </c>
      <c r="AQ403" s="251"/>
      <c r="AR403" s="251">
        <f ca="1">IF(M403="$0 (pad)",0,IF(M403=0,0,M403*AV403/100/IF(OR($P$7="",ISNUMBER($P$7)=FALSE),1,((1+$P$7/100)^(IF(OR($P$11="",ISNUMBER($P$11)=FALSE),AN403,IF(YEAR(NOW())+$P$11+10&lt;AN403,YEAR(NOW())+$P$11+10,AN403))-YEAR(NOW()))))*IF(OR($P$9="",ISNUMBER($P$9)=FALSE),1,((1+$P$9/100)^(IF(OR($P$11="",ISNUMBER($P$11)=FALSE),AN403,IF(YEAR(NOW())+$P$11+10&lt;AN403,YEAR(NOW())+$P$11+10,AN403))-YEAR(NOW()))))))</f>
        <v>0</v>
      </c>
      <c r="AS403" s="251">
        <f ca="1">IF(N403="$0 (pad)",0,IF(N403=0,0,N403*AV403/100/IF(OR($P$7="",ISNUMBER($P$7)=FALSE),1,((1+$P$7/100)^(IF(OR($P$11="",ISNUMBER($P$11)=FALSE),AN403,IF(YEAR(NOW())+$P$11+10&lt;AN403,YEAR(NOW())+$P$11+10,AN403))-YEAR(NOW()))))*IF(OR($P$9="",ISNUMBER($P$9)=FALSE),1,((1+$P$9/100)^(IF(OR($P$11="",ISNUMBER($P$11)=FALSE),AN403,IF(YEAR(NOW())+$P$11+10&lt;AN403,YEAR(NOW())+$P$11+10,AN403))-YEAR(NOW()))))))</f>
        <v>0</v>
      </c>
      <c r="AT403" s="251">
        <f ca="1">IF(Q403=0,0,Q403*AV403/100/IF(OR($P$7="",ISNUMBER($P$7)=FALSE),1,((1+$P$7/100)^(IF(OR($P$11="",ISNUMBER($P$11)=FALSE),AL403,IF(YEAR(NOW())+$P$11&lt;AL403,YEAR(NOW())+$P$11,AL403))-YEAR(NOW()))))*IF(OR($P$9="",ISNUMBER($P$9)=FALSE),1,((1+$P$9/100)^(IF(OR($P$11="",ISNUMBER($P$11)=FALSE),AL403,IF(YEAR(NOW())+$P$11&lt;AL403,YEAR(NOW())+$P$11,AL403))-YEAR(NOW())))))</f>
        <v>187665.4956635937</v>
      </c>
      <c r="AU403" s="251">
        <f ca="1">IF(R403=0,0,R403*AV403/100/IF(OR($P$7="",ISNUMBER($P$7)=FALSE),1,((1+$P$7/100)^(IF(OR($P$11="",ISNUMBER($P$11)=FALSE),IF(AN403="",YEAR(NOW())+5,AN403),IF(YEAR(NOW())+$P$11+10&lt;IF(AN403="",YEAR(NOW())+5,AN403),YEAR(NOW())+$P$11+10,IF(AN403="",YEAR(NOW())+5,AN403)))-YEAR(NOW()))))*IF(OR($P$9="",ISNUMBER($P$9)=FALSE),1,((1+$P$9/100)^(IF(OR($P$11="",ISNUMBER($P$11)=FALSE),IF(AN403="",YEAR(NOW())+5,AN403),IF(YEAR(NOW())+$P$11+10&lt;IF(AN403="",YEAR(NOW())+5,AN403),YEAR(NOW())+$P$11+10,IF(AN403="",YEAR(NOW())+5,AN403)))-YEAR(NOW())))))</f>
        <v>2231.8761595052079</v>
      </c>
      <c r="AV403" s="78">
        <v>93.481723958333319</v>
      </c>
    </row>
    <row r="404" spans="1:48" x14ac:dyDescent="0.15">
      <c r="A404" s="112">
        <v>385</v>
      </c>
      <c r="B404" s="112" t="s">
        <v>1660</v>
      </c>
      <c r="C404" s="113" t="s">
        <v>1361</v>
      </c>
      <c r="D404" s="112" t="s">
        <v>543</v>
      </c>
      <c r="E404" s="119">
        <v>482779</v>
      </c>
      <c r="F404" s="112" t="s">
        <v>966</v>
      </c>
      <c r="G404" s="112" t="s">
        <v>1661</v>
      </c>
      <c r="H404" s="112" t="s">
        <v>1661</v>
      </c>
      <c r="I404" s="116">
        <v>1</v>
      </c>
      <c r="J404" s="288">
        <v>23700</v>
      </c>
      <c r="K404" s="288">
        <v>14500</v>
      </c>
      <c r="L404" s="288"/>
      <c r="M404" s="288">
        <v>0</v>
      </c>
      <c r="N404" s="288">
        <v>26700</v>
      </c>
      <c r="O404" s="288">
        <v>64900</v>
      </c>
      <c r="P404" s="288">
        <f t="shared" ref="P404:P467" ca="1" si="18">SUM(AO404:AS404)</f>
        <v>64900</v>
      </c>
      <c r="Q404" s="289">
        <v>27923</v>
      </c>
      <c r="R404" s="289">
        <v>2387.5</v>
      </c>
      <c r="S404" s="289">
        <v>30310.5</v>
      </c>
      <c r="T404" s="290">
        <f t="shared" ref="T404:T467" ca="1" si="19">SUM(AT404:AU404)</f>
        <v>30310.5</v>
      </c>
      <c r="U404" s="109"/>
      <c r="V404" s="109" t="s">
        <v>1366</v>
      </c>
      <c r="W404" s="109" t="s">
        <v>1369</v>
      </c>
      <c r="X404" s="108" t="s">
        <v>1367</v>
      </c>
      <c r="Y404" s="108" t="s">
        <v>1141</v>
      </c>
      <c r="Z404" s="287">
        <v>43008</v>
      </c>
      <c r="AA404" s="107">
        <f t="shared" ref="AA404:AA440" ca="1" si="20">IF(OR($P$11="",AK404="Complete",ISNUMBER($P$11)=FALSE),AK404,IF(YEAR(AK404)&gt;YEAR(NOW())+$P$11,DATE(YEAR(NOW())+$P$11,12,31),AK404))</f>
        <v>47391</v>
      </c>
      <c r="AB404" s="108" t="s">
        <v>1670</v>
      </c>
      <c r="AC404" s="108" t="s">
        <v>1669</v>
      </c>
      <c r="AD404" s="108">
        <v>2017</v>
      </c>
      <c r="AE404" s="110">
        <v>2454</v>
      </c>
      <c r="AF404" s="110">
        <v>724.42</v>
      </c>
      <c r="AG404" s="108" t="s">
        <v>1664</v>
      </c>
      <c r="AH404" s="110"/>
      <c r="AI404" s="109" t="s">
        <v>991</v>
      </c>
      <c r="AJ404" s="109"/>
      <c r="AK404" s="80">
        <v>47391</v>
      </c>
      <c r="AL404" s="78">
        <v>2029</v>
      </c>
      <c r="AM404" s="78">
        <v>2030</v>
      </c>
      <c r="AN404" s="78">
        <v>2039</v>
      </c>
      <c r="AO404" s="251">
        <f ca="1">IF(J404=0,0,J404*AV404/100/IF(OR($P$7="",ISNUMBER($P$7)=FALSE),1,((1+$P$7/100)^(IF(OR($P$11="",ISNUMBER($P$11)=FALSE),AL404,IF(YEAR(NOW())+$P$11&lt;AL404,YEAR(NOW())+$P$11,AL404))-YEAR(NOW()))))*IF(OR($P$9="",ISNUMBER($P$9)=FALSE),1,((1+$P$9/100)^(IF(OR($P$11="",ISNUMBER($P$11)=FALSE),AL404,IF(YEAR(NOW())+$P$11&lt;AL404,YEAR(NOW())+$P$11,AL404))-YEAR(NOW())))))</f>
        <v>23700</v>
      </c>
      <c r="AP404" s="251">
        <f ca="1">IF(K404=0,0,K404*AV404/100/IF(OR($P$7="",ISNUMBER($P$7)=FALSE),1,((1+$P$7/100)^(IF(OR($P$11="",ISNUMBER($P$11)=FALSE),AM404,IF(YEAR(NOW())+$P$11+1&lt;AM404,YEAR(NOW())+$P$11+1,AM404))-YEAR(NOW()))))*IF(OR($P$9="",ISNUMBER($P$9)=FALSE),1,((1+$P$9/100)^(IF(OR($P$11="",ISNUMBER($P$11)=FALSE),AM404,IF(YEAR(NOW())+$P$11+1&lt;AM404,YEAR(NOW())+$P$11+1,AM404))-YEAR(NOW())))))</f>
        <v>14500</v>
      </c>
      <c r="AQ404" s="251"/>
      <c r="AR404" s="251">
        <f ca="1">IF(M404="$0 (pad)",0,IF(M404=0,0,M404*AV404/100/IF(OR($P$7="",ISNUMBER($P$7)=FALSE),1,((1+$P$7/100)^(IF(OR($P$11="",ISNUMBER($P$11)=FALSE),AN404,IF(YEAR(NOW())+$P$11+10&lt;AN404,YEAR(NOW())+$P$11+10,AN404))-YEAR(NOW()))))*IF(OR($P$9="",ISNUMBER($P$9)=FALSE),1,((1+$P$9/100)^(IF(OR($P$11="",ISNUMBER($P$11)=FALSE),AN404,IF(YEAR(NOW())+$P$11+10&lt;AN404,YEAR(NOW())+$P$11+10,AN404))-YEAR(NOW()))))))</f>
        <v>0</v>
      </c>
      <c r="AS404" s="251">
        <f ca="1">IF(N404="$0 (pad)",0,IF(N404=0,0,N404*AV404/100/IF(OR($P$7="",ISNUMBER($P$7)=FALSE),1,((1+$P$7/100)^(IF(OR($P$11="",ISNUMBER($P$11)=FALSE),AN404,IF(YEAR(NOW())+$P$11+10&lt;AN404,YEAR(NOW())+$P$11+10,AN404))-YEAR(NOW()))))*IF(OR($P$9="",ISNUMBER($P$9)=FALSE),1,((1+$P$9/100)^(IF(OR($P$11="",ISNUMBER($P$11)=FALSE),AN404,IF(YEAR(NOW())+$P$11+10&lt;AN404,YEAR(NOW())+$P$11+10,AN404))-YEAR(NOW()))))))</f>
        <v>26700</v>
      </c>
      <c r="AT404" s="251">
        <f ca="1">IF(Q404=0,0,Q404*AV404/100/IF(OR($P$7="",ISNUMBER($P$7)=FALSE),1,((1+$P$7/100)^(IF(OR($P$11="",ISNUMBER($P$11)=FALSE),AL404,IF(YEAR(NOW())+$P$11&lt;AL404,YEAR(NOW())+$P$11,AL404))-YEAR(NOW()))))*IF(OR($P$9="",ISNUMBER($P$9)=FALSE),1,((1+$P$9/100)^(IF(OR($P$11="",ISNUMBER($P$11)=FALSE),AL404,IF(YEAR(NOW())+$P$11&lt;AL404,YEAR(NOW())+$P$11,AL404))-YEAR(NOW())))))</f>
        <v>27923</v>
      </c>
      <c r="AU404" s="251">
        <f ca="1">IF(R404=0,0,R404*AV404/100/IF(OR($P$7="",ISNUMBER($P$7)=FALSE),1,((1+$P$7/100)^(IF(OR($P$11="",ISNUMBER($P$11)=FALSE),IF(AN404="",YEAR(NOW())+5,AN404),IF(YEAR(NOW())+$P$11+10&lt;IF(AN404="",YEAR(NOW())+5,AN404),YEAR(NOW())+$P$11+10,IF(AN404="",YEAR(NOW())+5,AN404)))-YEAR(NOW()))))*IF(OR($P$9="",ISNUMBER($P$9)=FALSE),1,((1+$P$9/100)^(IF(OR($P$11="",ISNUMBER($P$11)=FALSE),IF(AN404="",YEAR(NOW())+5,AN404),IF(YEAR(NOW())+$P$11+10&lt;IF(AN404="",YEAR(NOW())+5,AN404),YEAR(NOW())+$P$11+10,IF(AN404="",YEAR(NOW())+5,AN404)))-YEAR(NOW())))))</f>
        <v>2387.5</v>
      </c>
      <c r="AV404" s="78">
        <v>100</v>
      </c>
    </row>
    <row r="405" spans="1:48" x14ac:dyDescent="0.15">
      <c r="A405" s="112">
        <v>386</v>
      </c>
      <c r="B405" s="112" t="s">
        <v>1660</v>
      </c>
      <c r="C405" s="113" t="s">
        <v>1361</v>
      </c>
      <c r="D405" s="112" t="s">
        <v>544</v>
      </c>
      <c r="E405" s="119">
        <v>479584</v>
      </c>
      <c r="F405" s="112" t="s">
        <v>966</v>
      </c>
      <c r="G405" s="112" t="s">
        <v>1662</v>
      </c>
      <c r="H405" s="112" t="s">
        <v>1662</v>
      </c>
      <c r="I405" s="116">
        <v>1</v>
      </c>
      <c r="J405" s="288">
        <v>175200</v>
      </c>
      <c r="K405" s="288">
        <v>20500</v>
      </c>
      <c r="L405" s="288"/>
      <c r="M405" s="288">
        <v>0</v>
      </c>
      <c r="N405" s="288">
        <v>109800</v>
      </c>
      <c r="O405" s="288">
        <v>305500</v>
      </c>
      <c r="P405" s="288">
        <f t="shared" ca="1" si="18"/>
        <v>305500</v>
      </c>
      <c r="Q405" s="289">
        <v>200751</v>
      </c>
      <c r="R405" s="289">
        <v>23875</v>
      </c>
      <c r="S405" s="289">
        <v>224626</v>
      </c>
      <c r="T405" s="290">
        <f t="shared" ca="1" si="19"/>
        <v>224626</v>
      </c>
      <c r="U405" s="109"/>
      <c r="V405" s="109" t="s">
        <v>1366</v>
      </c>
      <c r="W405" s="109" t="s">
        <v>1369</v>
      </c>
      <c r="X405" s="108" t="s">
        <v>1367</v>
      </c>
      <c r="Y405" s="108" t="s">
        <v>1140</v>
      </c>
      <c r="Z405" s="287">
        <v>52013</v>
      </c>
      <c r="AA405" s="107">
        <f t="shared" ca="1" si="20"/>
        <v>56396</v>
      </c>
      <c r="AB405" s="108" t="s">
        <v>1670</v>
      </c>
      <c r="AC405" s="108" t="s">
        <v>1669</v>
      </c>
      <c r="AD405" s="108">
        <v>2016</v>
      </c>
      <c r="AE405" s="110">
        <v>2090</v>
      </c>
      <c r="AF405" s="110">
        <v>724.09</v>
      </c>
      <c r="AG405" s="108" t="s">
        <v>1666</v>
      </c>
      <c r="AH405" s="110">
        <v>6.3</v>
      </c>
      <c r="AI405" s="109" t="s">
        <v>991</v>
      </c>
      <c r="AJ405" s="109"/>
      <c r="AK405" s="80">
        <v>56396</v>
      </c>
      <c r="AL405" s="78">
        <v>2054</v>
      </c>
      <c r="AM405" s="78">
        <v>2055</v>
      </c>
      <c r="AN405" s="78">
        <v>2064</v>
      </c>
      <c r="AO405" s="251">
        <f ca="1">IF(J405=0,0,J405*AV405/100/IF(OR($P$7="",ISNUMBER($P$7)=FALSE),1,((1+$P$7/100)^(IF(OR($P$11="",ISNUMBER($P$11)=FALSE),AL405,IF(YEAR(NOW())+$P$11&lt;AL405,YEAR(NOW())+$P$11,AL405))-YEAR(NOW()))))*IF(OR($P$9="",ISNUMBER($P$9)=FALSE),1,((1+$P$9/100)^(IF(OR($P$11="",ISNUMBER($P$11)=FALSE),AL405,IF(YEAR(NOW())+$P$11&lt;AL405,YEAR(NOW())+$P$11,AL405))-YEAR(NOW())))))</f>
        <v>175200</v>
      </c>
      <c r="AP405" s="251">
        <f ca="1">IF(K405=0,0,K405*AV405/100/IF(OR($P$7="",ISNUMBER($P$7)=FALSE),1,((1+$P$7/100)^(IF(OR($P$11="",ISNUMBER($P$11)=FALSE),AM405,IF(YEAR(NOW())+$P$11+1&lt;AM405,YEAR(NOW())+$P$11+1,AM405))-YEAR(NOW()))))*IF(OR($P$9="",ISNUMBER($P$9)=FALSE),1,((1+$P$9/100)^(IF(OR($P$11="",ISNUMBER($P$11)=FALSE),AM405,IF(YEAR(NOW())+$P$11+1&lt;AM405,YEAR(NOW())+$P$11+1,AM405))-YEAR(NOW())))))</f>
        <v>20500</v>
      </c>
      <c r="AQ405" s="251"/>
      <c r="AR405" s="251">
        <f ca="1">IF(M405="$0 (pad)",0,IF(M405=0,0,M405*AV405/100/IF(OR($P$7="",ISNUMBER($P$7)=FALSE),1,((1+$P$7/100)^(IF(OR($P$11="",ISNUMBER($P$11)=FALSE),AN405,IF(YEAR(NOW())+$P$11+10&lt;AN405,YEAR(NOW())+$P$11+10,AN405))-YEAR(NOW()))))*IF(OR($P$9="",ISNUMBER($P$9)=FALSE),1,((1+$P$9/100)^(IF(OR($P$11="",ISNUMBER($P$11)=FALSE),AN405,IF(YEAR(NOW())+$P$11+10&lt;AN405,YEAR(NOW())+$P$11+10,AN405))-YEAR(NOW()))))))</f>
        <v>0</v>
      </c>
      <c r="AS405" s="251">
        <f ca="1">IF(N405="$0 (pad)",0,IF(N405=0,0,N405*AV405/100/IF(OR($P$7="",ISNUMBER($P$7)=FALSE),1,((1+$P$7/100)^(IF(OR($P$11="",ISNUMBER($P$11)=FALSE),AN405,IF(YEAR(NOW())+$P$11+10&lt;AN405,YEAR(NOW())+$P$11+10,AN405))-YEAR(NOW()))))*IF(OR($P$9="",ISNUMBER($P$9)=FALSE),1,((1+$P$9/100)^(IF(OR($P$11="",ISNUMBER($P$11)=FALSE),AN405,IF(YEAR(NOW())+$P$11+10&lt;AN405,YEAR(NOW())+$P$11+10,AN405))-YEAR(NOW()))))))</f>
        <v>109800</v>
      </c>
      <c r="AT405" s="251">
        <f ca="1">IF(Q405=0,0,Q405*AV405/100/IF(OR($P$7="",ISNUMBER($P$7)=FALSE),1,((1+$P$7/100)^(IF(OR($P$11="",ISNUMBER($P$11)=FALSE),AL405,IF(YEAR(NOW())+$P$11&lt;AL405,YEAR(NOW())+$P$11,AL405))-YEAR(NOW()))))*IF(OR($P$9="",ISNUMBER($P$9)=FALSE),1,((1+$P$9/100)^(IF(OR($P$11="",ISNUMBER($P$11)=FALSE),AL405,IF(YEAR(NOW())+$P$11&lt;AL405,YEAR(NOW())+$P$11,AL405))-YEAR(NOW())))))</f>
        <v>200751</v>
      </c>
      <c r="AU405" s="251">
        <f ca="1">IF(R405=0,0,R405*AV405/100/IF(OR($P$7="",ISNUMBER($P$7)=FALSE),1,((1+$P$7/100)^(IF(OR($P$11="",ISNUMBER($P$11)=FALSE),IF(AN405="",YEAR(NOW())+5,AN405),IF(YEAR(NOW())+$P$11+10&lt;IF(AN405="",YEAR(NOW())+5,AN405),YEAR(NOW())+$P$11+10,IF(AN405="",YEAR(NOW())+5,AN405)))-YEAR(NOW()))))*IF(OR($P$9="",ISNUMBER($P$9)=FALSE),1,((1+$P$9/100)^(IF(OR($P$11="",ISNUMBER($P$11)=FALSE),IF(AN405="",YEAR(NOW())+5,AN405),IF(YEAR(NOW())+$P$11+10&lt;IF(AN405="",YEAR(NOW())+5,AN405),YEAR(NOW())+$P$11+10,IF(AN405="",YEAR(NOW())+5,AN405)))-YEAR(NOW())))))</f>
        <v>23875</v>
      </c>
      <c r="AV405" s="78">
        <v>100</v>
      </c>
    </row>
    <row r="406" spans="1:48" x14ac:dyDescent="0.15">
      <c r="A406" s="112">
        <v>387</v>
      </c>
      <c r="B406" s="112" t="s">
        <v>1660</v>
      </c>
      <c r="C406" s="113" t="s">
        <v>1361</v>
      </c>
      <c r="D406" s="112" t="s">
        <v>545</v>
      </c>
      <c r="E406" s="119">
        <v>479585</v>
      </c>
      <c r="F406" s="112" t="s">
        <v>966</v>
      </c>
      <c r="G406" s="112" t="s">
        <v>1661</v>
      </c>
      <c r="H406" s="112" t="s">
        <v>1661</v>
      </c>
      <c r="I406" s="116">
        <v>1</v>
      </c>
      <c r="J406" s="288">
        <v>35200</v>
      </c>
      <c r="K406" s="288">
        <v>5500</v>
      </c>
      <c r="L406" s="288"/>
      <c r="M406" s="288" t="s">
        <v>989</v>
      </c>
      <c r="N406" s="288" t="s">
        <v>989</v>
      </c>
      <c r="O406" s="288">
        <v>40700</v>
      </c>
      <c r="P406" s="288">
        <f t="shared" ca="1" si="18"/>
        <v>40700</v>
      </c>
      <c r="Q406" s="289">
        <v>43314</v>
      </c>
      <c r="R406" s="289">
        <v>2387.5</v>
      </c>
      <c r="S406" s="289">
        <v>45701.5</v>
      </c>
      <c r="T406" s="290">
        <f t="shared" ca="1" si="19"/>
        <v>45701.5</v>
      </c>
      <c r="U406" s="109"/>
      <c r="V406" s="109" t="s">
        <v>1366</v>
      </c>
      <c r="W406" s="109" t="s">
        <v>1369</v>
      </c>
      <c r="X406" s="108" t="s">
        <v>1367</v>
      </c>
      <c r="Y406" s="108" t="s">
        <v>1140</v>
      </c>
      <c r="Z406" s="287">
        <v>45230</v>
      </c>
      <c r="AA406" s="107">
        <f t="shared" ca="1" si="20"/>
        <v>49613</v>
      </c>
      <c r="AB406" s="108" t="s">
        <v>1670</v>
      </c>
      <c r="AC406" s="108" t="s">
        <v>1669</v>
      </c>
      <c r="AD406" s="108">
        <v>2016</v>
      </c>
      <c r="AE406" s="110">
        <v>2025</v>
      </c>
      <c r="AF406" s="110">
        <v>724.2</v>
      </c>
      <c r="AG406" s="108" t="s">
        <v>1666</v>
      </c>
      <c r="AH406" s="110"/>
      <c r="AI406" s="109" t="s">
        <v>991</v>
      </c>
      <c r="AJ406" s="109"/>
      <c r="AK406" s="80">
        <v>49613</v>
      </c>
      <c r="AL406" s="78">
        <v>2035</v>
      </c>
      <c r="AM406" s="78">
        <v>2036</v>
      </c>
      <c r="AN406" s="78">
        <v>2064</v>
      </c>
      <c r="AO406" s="251">
        <f ca="1">IF(J406=0,0,J406*AV406/100/IF(OR($P$7="",ISNUMBER($P$7)=FALSE),1,((1+$P$7/100)^(IF(OR($P$11="",ISNUMBER($P$11)=FALSE),AL406,IF(YEAR(NOW())+$P$11&lt;AL406,YEAR(NOW())+$P$11,AL406))-YEAR(NOW()))))*IF(OR($P$9="",ISNUMBER($P$9)=FALSE),1,((1+$P$9/100)^(IF(OR($P$11="",ISNUMBER($P$11)=FALSE),AL406,IF(YEAR(NOW())+$P$11&lt;AL406,YEAR(NOW())+$P$11,AL406))-YEAR(NOW())))))</f>
        <v>35200</v>
      </c>
      <c r="AP406" s="251">
        <f ca="1">IF(K406=0,0,K406*AV406/100/IF(OR($P$7="",ISNUMBER($P$7)=FALSE),1,((1+$P$7/100)^(IF(OR($P$11="",ISNUMBER($P$11)=FALSE),AM406,IF(YEAR(NOW())+$P$11+1&lt;AM406,YEAR(NOW())+$P$11+1,AM406))-YEAR(NOW()))))*IF(OR($P$9="",ISNUMBER($P$9)=FALSE),1,((1+$P$9/100)^(IF(OR($P$11="",ISNUMBER($P$11)=FALSE),AM406,IF(YEAR(NOW())+$P$11+1&lt;AM406,YEAR(NOW())+$P$11+1,AM406))-YEAR(NOW())))))</f>
        <v>5500</v>
      </c>
      <c r="AQ406" s="251"/>
      <c r="AR406" s="251">
        <f ca="1">IF(M406="$0 (pad)",0,IF(M406=0,0,M406*AV406/100/IF(OR($P$7="",ISNUMBER($P$7)=FALSE),1,((1+$P$7/100)^(IF(OR($P$11="",ISNUMBER($P$11)=FALSE),AN406,IF(YEAR(NOW())+$P$11+10&lt;AN406,YEAR(NOW())+$P$11+10,AN406))-YEAR(NOW()))))*IF(OR($P$9="",ISNUMBER($P$9)=FALSE),1,((1+$P$9/100)^(IF(OR($P$11="",ISNUMBER($P$11)=FALSE),AN406,IF(YEAR(NOW())+$P$11+10&lt;AN406,YEAR(NOW())+$P$11+10,AN406))-YEAR(NOW()))))))</f>
        <v>0</v>
      </c>
      <c r="AS406" s="251">
        <f ca="1">IF(N406="$0 (pad)",0,IF(N406=0,0,N406*AV406/100/IF(OR($P$7="",ISNUMBER($P$7)=FALSE),1,((1+$P$7/100)^(IF(OR($P$11="",ISNUMBER($P$11)=FALSE),AN406,IF(YEAR(NOW())+$P$11+10&lt;AN406,YEAR(NOW())+$P$11+10,AN406))-YEAR(NOW()))))*IF(OR($P$9="",ISNUMBER($P$9)=FALSE),1,((1+$P$9/100)^(IF(OR($P$11="",ISNUMBER($P$11)=FALSE),AN406,IF(YEAR(NOW())+$P$11+10&lt;AN406,YEAR(NOW())+$P$11+10,AN406))-YEAR(NOW()))))))</f>
        <v>0</v>
      </c>
      <c r="AT406" s="251">
        <f ca="1">IF(Q406=0,0,Q406*AV406/100/IF(OR($P$7="",ISNUMBER($P$7)=FALSE),1,((1+$P$7/100)^(IF(OR($P$11="",ISNUMBER($P$11)=FALSE),AL406,IF(YEAR(NOW())+$P$11&lt;AL406,YEAR(NOW())+$P$11,AL406))-YEAR(NOW()))))*IF(OR($P$9="",ISNUMBER($P$9)=FALSE),1,((1+$P$9/100)^(IF(OR($P$11="",ISNUMBER($P$11)=FALSE),AL406,IF(YEAR(NOW())+$P$11&lt;AL406,YEAR(NOW())+$P$11,AL406))-YEAR(NOW())))))</f>
        <v>43314</v>
      </c>
      <c r="AU406" s="251">
        <f ca="1">IF(R406=0,0,R406*AV406/100/IF(OR($P$7="",ISNUMBER($P$7)=FALSE),1,((1+$P$7/100)^(IF(OR($P$11="",ISNUMBER($P$11)=FALSE),IF(AN406="",YEAR(NOW())+5,AN406),IF(YEAR(NOW())+$P$11+10&lt;IF(AN406="",YEAR(NOW())+5,AN406),YEAR(NOW())+$P$11+10,IF(AN406="",YEAR(NOW())+5,AN406)))-YEAR(NOW()))))*IF(OR($P$9="",ISNUMBER($P$9)=FALSE),1,((1+$P$9/100)^(IF(OR($P$11="",ISNUMBER($P$11)=FALSE),IF(AN406="",YEAR(NOW())+5,AN406),IF(YEAR(NOW())+$P$11+10&lt;IF(AN406="",YEAR(NOW())+5,AN406),YEAR(NOW())+$P$11+10,IF(AN406="",YEAR(NOW())+5,AN406)))-YEAR(NOW())))))</f>
        <v>2387.5</v>
      </c>
      <c r="AV406" s="78">
        <v>100</v>
      </c>
    </row>
    <row r="407" spans="1:48" x14ac:dyDescent="0.15">
      <c r="A407" s="112">
        <v>388</v>
      </c>
      <c r="B407" s="112" t="s">
        <v>1660</v>
      </c>
      <c r="C407" s="113" t="s">
        <v>1361</v>
      </c>
      <c r="D407" s="112" t="s">
        <v>546</v>
      </c>
      <c r="E407" s="119">
        <v>479586</v>
      </c>
      <c r="F407" s="112" t="s">
        <v>966</v>
      </c>
      <c r="G407" s="112" t="s">
        <v>1662</v>
      </c>
      <c r="H407" s="112" t="s">
        <v>1662</v>
      </c>
      <c r="I407" s="116">
        <v>1</v>
      </c>
      <c r="J407" s="288">
        <v>33600</v>
      </c>
      <c r="K407" s="288">
        <v>5500</v>
      </c>
      <c r="L407" s="288"/>
      <c r="M407" s="288" t="s">
        <v>989</v>
      </c>
      <c r="N407" s="288" t="s">
        <v>989</v>
      </c>
      <c r="O407" s="288">
        <v>39100</v>
      </c>
      <c r="P407" s="288">
        <f t="shared" ca="1" si="18"/>
        <v>39100</v>
      </c>
      <c r="Q407" s="289">
        <v>43314</v>
      </c>
      <c r="R407" s="289">
        <v>23875</v>
      </c>
      <c r="S407" s="289">
        <v>67189</v>
      </c>
      <c r="T407" s="290">
        <f t="shared" ca="1" si="19"/>
        <v>67189</v>
      </c>
      <c r="U407" s="109"/>
      <c r="V407" s="109" t="s">
        <v>1366</v>
      </c>
      <c r="W407" s="109" t="s">
        <v>1369</v>
      </c>
      <c r="X407" s="108" t="s">
        <v>1367</v>
      </c>
      <c r="Y407" s="108" t="s">
        <v>1140</v>
      </c>
      <c r="Z407" s="287">
        <v>50508</v>
      </c>
      <c r="AA407" s="107">
        <f t="shared" ca="1" si="20"/>
        <v>54891</v>
      </c>
      <c r="AB407" s="108" t="s">
        <v>1670</v>
      </c>
      <c r="AC407" s="108" t="s">
        <v>1669</v>
      </c>
      <c r="AD407" s="108">
        <v>2017</v>
      </c>
      <c r="AE407" s="110">
        <v>2064</v>
      </c>
      <c r="AF407" s="110">
        <v>724.75</v>
      </c>
      <c r="AG407" s="108" t="s">
        <v>1666</v>
      </c>
      <c r="AH407" s="110">
        <v>3.7</v>
      </c>
      <c r="AI407" s="109" t="s">
        <v>991</v>
      </c>
      <c r="AJ407" s="109"/>
      <c r="AK407" s="80">
        <v>54891</v>
      </c>
      <c r="AL407" s="78">
        <v>2050</v>
      </c>
      <c r="AM407" s="78">
        <v>2051</v>
      </c>
      <c r="AN407" s="78">
        <v>2064</v>
      </c>
      <c r="AO407" s="251">
        <f ca="1">IF(J407=0,0,J407*AV407/100/IF(OR($P$7="",ISNUMBER($P$7)=FALSE),1,((1+$P$7/100)^(IF(OR($P$11="",ISNUMBER($P$11)=FALSE),AL407,IF(YEAR(NOW())+$P$11&lt;AL407,YEAR(NOW())+$P$11,AL407))-YEAR(NOW()))))*IF(OR($P$9="",ISNUMBER($P$9)=FALSE),1,((1+$P$9/100)^(IF(OR($P$11="",ISNUMBER($P$11)=FALSE),AL407,IF(YEAR(NOW())+$P$11&lt;AL407,YEAR(NOW())+$P$11,AL407))-YEAR(NOW())))))</f>
        <v>33600</v>
      </c>
      <c r="AP407" s="251">
        <f ca="1">IF(K407=0,0,K407*AV407/100/IF(OR($P$7="",ISNUMBER($P$7)=FALSE),1,((1+$P$7/100)^(IF(OR($P$11="",ISNUMBER($P$11)=FALSE),AM407,IF(YEAR(NOW())+$P$11+1&lt;AM407,YEAR(NOW())+$P$11+1,AM407))-YEAR(NOW()))))*IF(OR($P$9="",ISNUMBER($P$9)=FALSE),1,((1+$P$9/100)^(IF(OR($P$11="",ISNUMBER($P$11)=FALSE),AM407,IF(YEAR(NOW())+$P$11+1&lt;AM407,YEAR(NOW())+$P$11+1,AM407))-YEAR(NOW())))))</f>
        <v>5500</v>
      </c>
      <c r="AQ407" s="251"/>
      <c r="AR407" s="251">
        <f ca="1">IF(M407="$0 (pad)",0,IF(M407=0,0,M407*AV407/100/IF(OR($P$7="",ISNUMBER($P$7)=FALSE),1,((1+$P$7/100)^(IF(OR($P$11="",ISNUMBER($P$11)=FALSE),AN407,IF(YEAR(NOW())+$P$11+10&lt;AN407,YEAR(NOW())+$P$11+10,AN407))-YEAR(NOW()))))*IF(OR($P$9="",ISNUMBER($P$9)=FALSE),1,((1+$P$9/100)^(IF(OR($P$11="",ISNUMBER($P$11)=FALSE),AN407,IF(YEAR(NOW())+$P$11+10&lt;AN407,YEAR(NOW())+$P$11+10,AN407))-YEAR(NOW()))))))</f>
        <v>0</v>
      </c>
      <c r="AS407" s="251">
        <f ca="1">IF(N407="$0 (pad)",0,IF(N407=0,0,N407*AV407/100/IF(OR($P$7="",ISNUMBER($P$7)=FALSE),1,((1+$P$7/100)^(IF(OR($P$11="",ISNUMBER($P$11)=FALSE),AN407,IF(YEAR(NOW())+$P$11+10&lt;AN407,YEAR(NOW())+$P$11+10,AN407))-YEAR(NOW()))))*IF(OR($P$9="",ISNUMBER($P$9)=FALSE),1,((1+$P$9/100)^(IF(OR($P$11="",ISNUMBER($P$11)=FALSE),AN407,IF(YEAR(NOW())+$P$11+10&lt;AN407,YEAR(NOW())+$P$11+10,AN407))-YEAR(NOW()))))))</f>
        <v>0</v>
      </c>
      <c r="AT407" s="251">
        <f ca="1">IF(Q407=0,0,Q407*AV407/100/IF(OR($P$7="",ISNUMBER($P$7)=FALSE),1,((1+$P$7/100)^(IF(OR($P$11="",ISNUMBER($P$11)=FALSE),AL407,IF(YEAR(NOW())+$P$11&lt;AL407,YEAR(NOW())+$P$11,AL407))-YEAR(NOW()))))*IF(OR($P$9="",ISNUMBER($P$9)=FALSE),1,((1+$P$9/100)^(IF(OR($P$11="",ISNUMBER($P$11)=FALSE),AL407,IF(YEAR(NOW())+$P$11&lt;AL407,YEAR(NOW())+$P$11,AL407))-YEAR(NOW())))))</f>
        <v>43314</v>
      </c>
      <c r="AU407" s="251">
        <f ca="1">IF(R407=0,0,R407*AV407/100/IF(OR($P$7="",ISNUMBER($P$7)=FALSE),1,((1+$P$7/100)^(IF(OR($P$11="",ISNUMBER($P$11)=FALSE),IF(AN407="",YEAR(NOW())+5,AN407),IF(YEAR(NOW())+$P$11+10&lt;IF(AN407="",YEAR(NOW())+5,AN407),YEAR(NOW())+$P$11+10,IF(AN407="",YEAR(NOW())+5,AN407)))-YEAR(NOW()))))*IF(OR($P$9="",ISNUMBER($P$9)=FALSE),1,((1+$P$9/100)^(IF(OR($P$11="",ISNUMBER($P$11)=FALSE),IF(AN407="",YEAR(NOW())+5,AN407),IF(YEAR(NOW())+$P$11+10&lt;IF(AN407="",YEAR(NOW())+5,AN407),YEAR(NOW())+$P$11+10,IF(AN407="",YEAR(NOW())+5,AN407)))-YEAR(NOW())))))</f>
        <v>23875</v>
      </c>
      <c r="AV407" s="78">
        <v>100</v>
      </c>
    </row>
    <row r="408" spans="1:48" x14ac:dyDescent="0.15">
      <c r="A408" s="112">
        <v>389</v>
      </c>
      <c r="B408" s="112" t="s">
        <v>1660</v>
      </c>
      <c r="C408" s="113" t="s">
        <v>1361</v>
      </c>
      <c r="D408" s="112" t="s">
        <v>547</v>
      </c>
      <c r="E408" s="119">
        <v>479587</v>
      </c>
      <c r="F408" s="112" t="s">
        <v>966</v>
      </c>
      <c r="G408" s="112" t="s">
        <v>1662</v>
      </c>
      <c r="H408" s="112" t="s">
        <v>1662</v>
      </c>
      <c r="I408" s="116">
        <v>1</v>
      </c>
      <c r="J408" s="288">
        <v>175000</v>
      </c>
      <c r="K408" s="288">
        <v>5500</v>
      </c>
      <c r="L408" s="288"/>
      <c r="M408" s="288" t="s">
        <v>989</v>
      </c>
      <c r="N408" s="288" t="s">
        <v>989</v>
      </c>
      <c r="O408" s="288">
        <v>180500</v>
      </c>
      <c r="P408" s="288">
        <f t="shared" ca="1" si="18"/>
        <v>180500</v>
      </c>
      <c r="Q408" s="289">
        <v>200751</v>
      </c>
      <c r="R408" s="289">
        <v>2387.5</v>
      </c>
      <c r="S408" s="289">
        <v>203138.5</v>
      </c>
      <c r="T408" s="290">
        <f t="shared" ca="1" si="19"/>
        <v>203138.5</v>
      </c>
      <c r="U408" s="109"/>
      <c r="V408" s="109" t="s">
        <v>1366</v>
      </c>
      <c r="W408" s="109" t="s">
        <v>1369</v>
      </c>
      <c r="X408" s="108" t="s">
        <v>1367</v>
      </c>
      <c r="Y408" s="108" t="s">
        <v>1140</v>
      </c>
      <c r="Z408" s="287">
        <v>46170</v>
      </c>
      <c r="AA408" s="107">
        <f t="shared" ca="1" si="20"/>
        <v>50553</v>
      </c>
      <c r="AB408" s="108" t="s">
        <v>1670</v>
      </c>
      <c r="AC408" s="108" t="s">
        <v>1669</v>
      </c>
      <c r="AD408" s="108">
        <v>2017</v>
      </c>
      <c r="AE408" s="110">
        <v>2145</v>
      </c>
      <c r="AF408" s="110">
        <v>722.16</v>
      </c>
      <c r="AG408" s="108" t="s">
        <v>1666</v>
      </c>
      <c r="AH408" s="110">
        <v>1.2</v>
      </c>
      <c r="AI408" s="109" t="s">
        <v>991</v>
      </c>
      <c r="AJ408" s="109"/>
      <c r="AK408" s="80">
        <v>50553</v>
      </c>
      <c r="AL408" s="78">
        <v>2038</v>
      </c>
      <c r="AM408" s="78">
        <v>2039</v>
      </c>
      <c r="AN408" s="78">
        <v>2064</v>
      </c>
      <c r="AO408" s="251">
        <f ca="1">IF(J408=0,0,J408*AV408/100/IF(OR($P$7="",ISNUMBER($P$7)=FALSE),1,((1+$P$7/100)^(IF(OR($P$11="",ISNUMBER($P$11)=FALSE),AL408,IF(YEAR(NOW())+$P$11&lt;AL408,YEAR(NOW())+$P$11,AL408))-YEAR(NOW()))))*IF(OR($P$9="",ISNUMBER($P$9)=FALSE),1,((1+$P$9/100)^(IF(OR($P$11="",ISNUMBER($P$11)=FALSE),AL408,IF(YEAR(NOW())+$P$11&lt;AL408,YEAR(NOW())+$P$11,AL408))-YEAR(NOW())))))</f>
        <v>175000</v>
      </c>
      <c r="AP408" s="251">
        <f ca="1">IF(K408=0,0,K408*AV408/100/IF(OR($P$7="",ISNUMBER($P$7)=FALSE),1,((1+$P$7/100)^(IF(OR($P$11="",ISNUMBER($P$11)=FALSE),AM408,IF(YEAR(NOW())+$P$11+1&lt;AM408,YEAR(NOW())+$P$11+1,AM408))-YEAR(NOW()))))*IF(OR($P$9="",ISNUMBER($P$9)=FALSE),1,((1+$P$9/100)^(IF(OR($P$11="",ISNUMBER($P$11)=FALSE),AM408,IF(YEAR(NOW())+$P$11+1&lt;AM408,YEAR(NOW())+$P$11+1,AM408))-YEAR(NOW())))))</f>
        <v>5500</v>
      </c>
      <c r="AQ408" s="251"/>
      <c r="AR408" s="251">
        <f ca="1">IF(M408="$0 (pad)",0,IF(M408=0,0,M408*AV408/100/IF(OR($P$7="",ISNUMBER($P$7)=FALSE),1,((1+$P$7/100)^(IF(OR($P$11="",ISNUMBER($P$11)=FALSE),AN408,IF(YEAR(NOW())+$P$11+10&lt;AN408,YEAR(NOW())+$P$11+10,AN408))-YEAR(NOW()))))*IF(OR($P$9="",ISNUMBER($P$9)=FALSE),1,((1+$P$9/100)^(IF(OR($P$11="",ISNUMBER($P$11)=FALSE),AN408,IF(YEAR(NOW())+$P$11+10&lt;AN408,YEAR(NOW())+$P$11+10,AN408))-YEAR(NOW()))))))</f>
        <v>0</v>
      </c>
      <c r="AS408" s="251">
        <f ca="1">IF(N408="$0 (pad)",0,IF(N408=0,0,N408*AV408/100/IF(OR($P$7="",ISNUMBER($P$7)=FALSE),1,((1+$P$7/100)^(IF(OR($P$11="",ISNUMBER($P$11)=FALSE),AN408,IF(YEAR(NOW())+$P$11+10&lt;AN408,YEAR(NOW())+$P$11+10,AN408))-YEAR(NOW()))))*IF(OR($P$9="",ISNUMBER($P$9)=FALSE),1,((1+$P$9/100)^(IF(OR($P$11="",ISNUMBER($P$11)=FALSE),AN408,IF(YEAR(NOW())+$P$11+10&lt;AN408,YEAR(NOW())+$P$11+10,AN408))-YEAR(NOW()))))))</f>
        <v>0</v>
      </c>
      <c r="AT408" s="251">
        <f ca="1">IF(Q408=0,0,Q408*AV408/100/IF(OR($P$7="",ISNUMBER($P$7)=FALSE),1,((1+$P$7/100)^(IF(OR($P$11="",ISNUMBER($P$11)=FALSE),AL408,IF(YEAR(NOW())+$P$11&lt;AL408,YEAR(NOW())+$P$11,AL408))-YEAR(NOW()))))*IF(OR($P$9="",ISNUMBER($P$9)=FALSE),1,((1+$P$9/100)^(IF(OR($P$11="",ISNUMBER($P$11)=FALSE),AL408,IF(YEAR(NOW())+$P$11&lt;AL408,YEAR(NOW())+$P$11,AL408))-YEAR(NOW())))))</f>
        <v>200751</v>
      </c>
      <c r="AU408" s="251">
        <f ca="1">IF(R408=0,0,R408*AV408/100/IF(OR($P$7="",ISNUMBER($P$7)=FALSE),1,((1+$P$7/100)^(IF(OR($P$11="",ISNUMBER($P$11)=FALSE),IF(AN408="",YEAR(NOW())+5,AN408),IF(YEAR(NOW())+$P$11+10&lt;IF(AN408="",YEAR(NOW())+5,AN408),YEAR(NOW())+$P$11+10,IF(AN408="",YEAR(NOW())+5,AN408)))-YEAR(NOW()))))*IF(OR($P$9="",ISNUMBER($P$9)=FALSE),1,((1+$P$9/100)^(IF(OR($P$11="",ISNUMBER($P$11)=FALSE),IF(AN408="",YEAR(NOW())+5,AN408),IF(YEAR(NOW())+$P$11+10&lt;IF(AN408="",YEAR(NOW())+5,AN408),YEAR(NOW())+$P$11+10,IF(AN408="",YEAR(NOW())+5,AN408)))-YEAR(NOW())))))</f>
        <v>2387.5</v>
      </c>
      <c r="AV408" s="78">
        <v>100</v>
      </c>
    </row>
    <row r="409" spans="1:48" x14ac:dyDescent="0.15">
      <c r="A409" s="112">
        <v>390</v>
      </c>
      <c r="B409" s="112" t="s">
        <v>1660</v>
      </c>
      <c r="C409" s="113" t="s">
        <v>1361</v>
      </c>
      <c r="D409" s="112" t="s">
        <v>548</v>
      </c>
      <c r="E409" s="119">
        <v>485997</v>
      </c>
      <c r="F409" s="112" t="s">
        <v>966</v>
      </c>
      <c r="G409" s="112" t="s">
        <v>1662</v>
      </c>
      <c r="H409" s="112" t="s">
        <v>1662</v>
      </c>
      <c r="I409" s="116">
        <v>1</v>
      </c>
      <c r="J409" s="288">
        <v>36400</v>
      </c>
      <c r="K409" s="288">
        <v>20500</v>
      </c>
      <c r="L409" s="288"/>
      <c r="M409" s="288">
        <v>0</v>
      </c>
      <c r="N409" s="288">
        <v>30800</v>
      </c>
      <c r="O409" s="288">
        <v>87700</v>
      </c>
      <c r="P409" s="288">
        <f t="shared" ca="1" si="18"/>
        <v>87700</v>
      </c>
      <c r="Q409" s="289">
        <v>43314</v>
      </c>
      <c r="R409" s="289">
        <v>23875</v>
      </c>
      <c r="S409" s="289">
        <v>67189</v>
      </c>
      <c r="T409" s="290">
        <f t="shared" ca="1" si="19"/>
        <v>67189</v>
      </c>
      <c r="U409" s="109"/>
      <c r="V409" s="109" t="s">
        <v>1366</v>
      </c>
      <c r="W409" s="109" t="s">
        <v>1369</v>
      </c>
      <c r="X409" s="108" t="s">
        <v>1367</v>
      </c>
      <c r="Y409" s="108" t="s">
        <v>1149</v>
      </c>
      <c r="Z409" s="287">
        <v>60627</v>
      </c>
      <c r="AA409" s="107">
        <f t="shared" ca="1" si="20"/>
        <v>65010</v>
      </c>
      <c r="AB409" s="108" t="s">
        <v>1670</v>
      </c>
      <c r="AC409" s="108" t="s">
        <v>1669</v>
      </c>
      <c r="AD409" s="108">
        <v>2018</v>
      </c>
      <c r="AE409" s="110">
        <v>2481</v>
      </c>
      <c r="AF409" s="110">
        <v>714.67</v>
      </c>
      <c r="AG409" s="108" t="s">
        <v>1666</v>
      </c>
      <c r="AH409" s="110">
        <v>6.8</v>
      </c>
      <c r="AI409" s="109" t="s">
        <v>991</v>
      </c>
      <c r="AJ409" s="109"/>
      <c r="AK409" s="80">
        <v>65010</v>
      </c>
      <c r="AL409" s="78">
        <v>2077</v>
      </c>
      <c r="AM409" s="78">
        <v>2078</v>
      </c>
      <c r="AN409" s="78">
        <v>2087</v>
      </c>
      <c r="AO409" s="251">
        <f ca="1">IF(J409=0,0,J409*AV409/100/IF(OR($P$7="",ISNUMBER($P$7)=FALSE),1,((1+$P$7/100)^(IF(OR($P$11="",ISNUMBER($P$11)=FALSE),AL409,IF(YEAR(NOW())+$P$11&lt;AL409,YEAR(NOW())+$P$11,AL409))-YEAR(NOW()))))*IF(OR($P$9="",ISNUMBER($P$9)=FALSE),1,((1+$P$9/100)^(IF(OR($P$11="",ISNUMBER($P$11)=FALSE),AL409,IF(YEAR(NOW())+$P$11&lt;AL409,YEAR(NOW())+$P$11,AL409))-YEAR(NOW())))))</f>
        <v>36400</v>
      </c>
      <c r="AP409" s="251">
        <f ca="1">IF(K409=0,0,K409*AV409/100/IF(OR($P$7="",ISNUMBER($P$7)=FALSE),1,((1+$P$7/100)^(IF(OR($P$11="",ISNUMBER($P$11)=FALSE),AM409,IF(YEAR(NOW())+$P$11+1&lt;AM409,YEAR(NOW())+$P$11+1,AM409))-YEAR(NOW()))))*IF(OR($P$9="",ISNUMBER($P$9)=FALSE),1,((1+$P$9/100)^(IF(OR($P$11="",ISNUMBER($P$11)=FALSE),AM409,IF(YEAR(NOW())+$P$11+1&lt;AM409,YEAR(NOW())+$P$11+1,AM409))-YEAR(NOW())))))</f>
        <v>20500</v>
      </c>
      <c r="AQ409" s="251"/>
      <c r="AR409" s="251">
        <f ca="1">IF(M409="$0 (pad)",0,IF(M409=0,0,M409*AV409/100/IF(OR($P$7="",ISNUMBER($P$7)=FALSE),1,((1+$P$7/100)^(IF(OR($P$11="",ISNUMBER($P$11)=FALSE),AN409,IF(YEAR(NOW())+$P$11+10&lt;AN409,YEAR(NOW())+$P$11+10,AN409))-YEAR(NOW()))))*IF(OR($P$9="",ISNUMBER($P$9)=FALSE),1,((1+$P$9/100)^(IF(OR($P$11="",ISNUMBER($P$11)=FALSE),AN409,IF(YEAR(NOW())+$P$11+10&lt;AN409,YEAR(NOW())+$P$11+10,AN409))-YEAR(NOW()))))))</f>
        <v>0</v>
      </c>
      <c r="AS409" s="251">
        <f ca="1">IF(N409="$0 (pad)",0,IF(N409=0,0,N409*AV409/100/IF(OR($P$7="",ISNUMBER($P$7)=FALSE),1,((1+$P$7/100)^(IF(OR($P$11="",ISNUMBER($P$11)=FALSE),AN409,IF(YEAR(NOW())+$P$11+10&lt;AN409,YEAR(NOW())+$P$11+10,AN409))-YEAR(NOW()))))*IF(OR($P$9="",ISNUMBER($P$9)=FALSE),1,((1+$P$9/100)^(IF(OR($P$11="",ISNUMBER($P$11)=FALSE),AN409,IF(YEAR(NOW())+$P$11+10&lt;AN409,YEAR(NOW())+$P$11+10,AN409))-YEAR(NOW()))))))</f>
        <v>30800</v>
      </c>
      <c r="AT409" s="251">
        <f ca="1">IF(Q409=0,0,Q409*AV409/100/IF(OR($P$7="",ISNUMBER($P$7)=FALSE),1,((1+$P$7/100)^(IF(OR($P$11="",ISNUMBER($P$11)=FALSE),AL409,IF(YEAR(NOW())+$P$11&lt;AL409,YEAR(NOW())+$P$11,AL409))-YEAR(NOW()))))*IF(OR($P$9="",ISNUMBER($P$9)=FALSE),1,((1+$P$9/100)^(IF(OR($P$11="",ISNUMBER($P$11)=FALSE),AL409,IF(YEAR(NOW())+$P$11&lt;AL409,YEAR(NOW())+$P$11,AL409))-YEAR(NOW())))))</f>
        <v>43314</v>
      </c>
      <c r="AU409" s="251">
        <f ca="1">IF(R409=0,0,R409*AV409/100/IF(OR($P$7="",ISNUMBER($P$7)=FALSE),1,((1+$P$7/100)^(IF(OR($P$11="",ISNUMBER($P$11)=FALSE),IF(AN409="",YEAR(NOW())+5,AN409),IF(YEAR(NOW())+$P$11+10&lt;IF(AN409="",YEAR(NOW())+5,AN409),YEAR(NOW())+$P$11+10,IF(AN409="",YEAR(NOW())+5,AN409)))-YEAR(NOW()))))*IF(OR($P$9="",ISNUMBER($P$9)=FALSE),1,((1+$P$9/100)^(IF(OR($P$11="",ISNUMBER($P$11)=FALSE),IF(AN409="",YEAR(NOW())+5,AN409),IF(YEAR(NOW())+$P$11+10&lt;IF(AN409="",YEAR(NOW())+5,AN409),YEAR(NOW())+$P$11+10,IF(AN409="",YEAR(NOW())+5,AN409)))-YEAR(NOW())))))</f>
        <v>23875</v>
      </c>
      <c r="AV409" s="78">
        <v>100</v>
      </c>
    </row>
    <row r="410" spans="1:48" x14ac:dyDescent="0.15">
      <c r="A410" s="112">
        <v>391</v>
      </c>
      <c r="B410" s="112" t="s">
        <v>1660</v>
      </c>
      <c r="C410" s="113" t="s">
        <v>1361</v>
      </c>
      <c r="D410" s="112" t="s">
        <v>549</v>
      </c>
      <c r="E410" s="119">
        <v>437453</v>
      </c>
      <c r="F410" s="112" t="s">
        <v>966</v>
      </c>
      <c r="G410" s="112" t="s">
        <v>1391</v>
      </c>
      <c r="H410" s="112" t="s">
        <v>1391</v>
      </c>
      <c r="I410" s="116">
        <v>1</v>
      </c>
      <c r="J410" s="288">
        <v>0</v>
      </c>
      <c r="K410" s="288">
        <v>0</v>
      </c>
      <c r="L410" s="288"/>
      <c r="M410" s="288" t="s">
        <v>989</v>
      </c>
      <c r="N410" s="288" t="s">
        <v>989</v>
      </c>
      <c r="O410" s="288">
        <v>0</v>
      </c>
      <c r="P410" s="288">
        <f t="shared" ca="1" si="18"/>
        <v>0</v>
      </c>
      <c r="Q410" s="289">
        <v>0</v>
      </c>
      <c r="R410" s="289">
        <v>23875</v>
      </c>
      <c r="S410" s="289">
        <v>23875</v>
      </c>
      <c r="T410" s="290">
        <f t="shared" ca="1" si="19"/>
        <v>23875</v>
      </c>
      <c r="U410" s="109"/>
      <c r="V410" s="109" t="s">
        <v>1366</v>
      </c>
      <c r="W410" s="109" t="s">
        <v>1369</v>
      </c>
      <c r="X410" s="108" t="s">
        <v>1367</v>
      </c>
      <c r="Y410" s="108" t="s">
        <v>1150</v>
      </c>
      <c r="Z410" s="287"/>
      <c r="AA410" s="107" t="str">
        <f t="shared" ca="1" si="20"/>
        <v>Complete</v>
      </c>
      <c r="AB410" s="108"/>
      <c r="AC410" s="108" t="s">
        <v>1669</v>
      </c>
      <c r="AD410" s="108">
        <v>2011</v>
      </c>
      <c r="AE410" s="110">
        <v>762</v>
      </c>
      <c r="AF410" s="110">
        <v>762</v>
      </c>
      <c r="AG410" s="108" t="s">
        <v>1664</v>
      </c>
      <c r="AH410" s="110"/>
      <c r="AI410" s="109" t="s">
        <v>991</v>
      </c>
      <c r="AJ410" s="109"/>
      <c r="AK410" s="78" t="s">
        <v>990</v>
      </c>
      <c r="AN410" s="78">
        <v>2040</v>
      </c>
      <c r="AO410" s="251">
        <f ca="1">IF(J410=0,0,J410*AV410/100/IF(OR($P$7="",ISNUMBER($P$7)=FALSE),1,((1+$P$7/100)^(IF(OR($P$11="",ISNUMBER($P$11)=FALSE),AL410,IF(YEAR(NOW())+$P$11&lt;AL410,YEAR(NOW())+$P$11,AL410))-YEAR(NOW()))))*IF(OR($P$9="",ISNUMBER($P$9)=FALSE),1,((1+$P$9/100)^(IF(OR($P$11="",ISNUMBER($P$11)=FALSE),AL410,IF(YEAR(NOW())+$P$11&lt;AL410,YEAR(NOW())+$P$11,AL410))-YEAR(NOW())))))</f>
        <v>0</v>
      </c>
      <c r="AP410" s="251">
        <f ca="1">IF(K410=0,0,K410*AV410/100/IF(OR($P$7="",ISNUMBER($P$7)=FALSE),1,((1+$P$7/100)^(IF(OR($P$11="",ISNUMBER($P$11)=FALSE),AM410,IF(YEAR(NOW())+$P$11+1&lt;AM410,YEAR(NOW())+$P$11+1,AM410))-YEAR(NOW()))))*IF(OR($P$9="",ISNUMBER($P$9)=FALSE),1,((1+$P$9/100)^(IF(OR($P$11="",ISNUMBER($P$11)=FALSE),AM410,IF(YEAR(NOW())+$P$11+1&lt;AM410,YEAR(NOW())+$P$11+1,AM410))-YEAR(NOW())))))</f>
        <v>0</v>
      </c>
      <c r="AQ410" s="251"/>
      <c r="AR410" s="251">
        <f ca="1">IF(M410="$0 (pad)",0,IF(M410=0,0,M410*AV410/100/IF(OR($P$7="",ISNUMBER($P$7)=FALSE),1,((1+$P$7/100)^(IF(OR($P$11="",ISNUMBER($P$11)=FALSE),AN410,IF(YEAR(NOW())+$P$11+10&lt;AN410,YEAR(NOW())+$P$11+10,AN410))-YEAR(NOW()))))*IF(OR($P$9="",ISNUMBER($P$9)=FALSE),1,((1+$P$9/100)^(IF(OR($P$11="",ISNUMBER($P$11)=FALSE),AN410,IF(YEAR(NOW())+$P$11+10&lt;AN410,YEAR(NOW())+$P$11+10,AN410))-YEAR(NOW()))))))</f>
        <v>0</v>
      </c>
      <c r="AS410" s="251">
        <f ca="1">IF(N410="$0 (pad)",0,IF(N410=0,0,N410*AV410/100/IF(OR($P$7="",ISNUMBER($P$7)=FALSE),1,((1+$P$7/100)^(IF(OR($P$11="",ISNUMBER($P$11)=FALSE),AN410,IF(YEAR(NOW())+$P$11+10&lt;AN410,YEAR(NOW())+$P$11+10,AN410))-YEAR(NOW()))))*IF(OR($P$9="",ISNUMBER($P$9)=FALSE),1,((1+$P$9/100)^(IF(OR($P$11="",ISNUMBER($P$11)=FALSE),AN410,IF(YEAR(NOW())+$P$11+10&lt;AN410,YEAR(NOW())+$P$11+10,AN410))-YEAR(NOW()))))))</f>
        <v>0</v>
      </c>
      <c r="AT410" s="251">
        <f ca="1">IF(Q410=0,0,Q410*AV410/100/IF(OR($P$7="",ISNUMBER($P$7)=FALSE),1,((1+$P$7/100)^(IF(OR($P$11="",ISNUMBER($P$11)=FALSE),AL410,IF(YEAR(NOW())+$P$11&lt;AL410,YEAR(NOW())+$P$11,AL410))-YEAR(NOW()))))*IF(OR($P$9="",ISNUMBER($P$9)=FALSE),1,((1+$P$9/100)^(IF(OR($P$11="",ISNUMBER($P$11)=FALSE),AL410,IF(YEAR(NOW())+$P$11&lt;AL410,YEAR(NOW())+$P$11,AL410))-YEAR(NOW())))))</f>
        <v>0</v>
      </c>
      <c r="AU410" s="251">
        <f ca="1">IF(R410=0,0,R410*AV410/100/IF(OR($P$7="",ISNUMBER($P$7)=FALSE),1,((1+$P$7/100)^(IF(OR($P$11="",ISNUMBER($P$11)=FALSE),IF(AN410="",YEAR(NOW())+5,AN410),IF(YEAR(NOW())+$P$11+10&lt;IF(AN410="",YEAR(NOW())+5,AN410),YEAR(NOW())+$P$11+10,IF(AN410="",YEAR(NOW())+5,AN410)))-YEAR(NOW()))))*IF(OR($P$9="",ISNUMBER($P$9)=FALSE),1,((1+$P$9/100)^(IF(OR($P$11="",ISNUMBER($P$11)=FALSE),IF(AN410="",YEAR(NOW())+5,AN410),IF(YEAR(NOW())+$P$11+10&lt;IF(AN410="",YEAR(NOW())+5,AN410),YEAR(NOW())+$P$11+10,IF(AN410="",YEAR(NOW())+5,AN410)))-YEAR(NOW())))))</f>
        <v>23875</v>
      </c>
      <c r="AV410" s="78">
        <v>100</v>
      </c>
    </row>
    <row r="411" spans="1:48" x14ac:dyDescent="0.15">
      <c r="A411" s="112">
        <v>392</v>
      </c>
      <c r="B411" s="112" t="s">
        <v>1660</v>
      </c>
      <c r="C411" s="113" t="s">
        <v>1361</v>
      </c>
      <c r="D411" s="112" t="s">
        <v>550</v>
      </c>
      <c r="E411" s="119">
        <v>421590</v>
      </c>
      <c r="F411" s="112" t="s">
        <v>966</v>
      </c>
      <c r="G411" s="112" t="s">
        <v>1661</v>
      </c>
      <c r="H411" s="112" t="s">
        <v>1661</v>
      </c>
      <c r="I411" s="116">
        <v>1</v>
      </c>
      <c r="J411" s="288">
        <v>37900</v>
      </c>
      <c r="K411" s="288">
        <v>5500</v>
      </c>
      <c r="L411" s="288"/>
      <c r="M411" s="288" t="s">
        <v>989</v>
      </c>
      <c r="N411" s="288" t="s">
        <v>989</v>
      </c>
      <c r="O411" s="288">
        <v>43400</v>
      </c>
      <c r="P411" s="288">
        <f t="shared" ca="1" si="18"/>
        <v>43400</v>
      </c>
      <c r="Q411" s="289">
        <v>43314</v>
      </c>
      <c r="R411" s="289">
        <v>2387.5</v>
      </c>
      <c r="S411" s="289">
        <v>45701.5</v>
      </c>
      <c r="T411" s="290">
        <f t="shared" ca="1" si="19"/>
        <v>45701.5</v>
      </c>
      <c r="U411" s="109"/>
      <c r="V411" s="109" t="s">
        <v>1366</v>
      </c>
      <c r="W411" s="109" t="s">
        <v>1369</v>
      </c>
      <c r="X411" s="108" t="s">
        <v>1367</v>
      </c>
      <c r="Y411" s="108" t="s">
        <v>1151</v>
      </c>
      <c r="Z411" s="287">
        <v>43465</v>
      </c>
      <c r="AA411" s="107">
        <f t="shared" ca="1" si="20"/>
        <v>47848</v>
      </c>
      <c r="AB411" s="108" t="s">
        <v>1670</v>
      </c>
      <c r="AC411" s="108" t="s">
        <v>1669</v>
      </c>
      <c r="AD411" s="108">
        <v>2010</v>
      </c>
      <c r="AE411" s="110">
        <v>1742</v>
      </c>
      <c r="AF411" s="110">
        <v>730.85</v>
      </c>
      <c r="AG411" s="108" t="s">
        <v>1666</v>
      </c>
      <c r="AH411" s="110"/>
      <c r="AI411" s="109" t="s">
        <v>991</v>
      </c>
      <c r="AJ411" s="109"/>
      <c r="AK411" s="80">
        <v>47848</v>
      </c>
      <c r="AL411" s="78">
        <v>2030</v>
      </c>
      <c r="AM411" s="78">
        <v>2031</v>
      </c>
      <c r="AO411" s="251">
        <f ca="1">IF(J411=0,0,J411*AV411/100/IF(OR($P$7="",ISNUMBER($P$7)=FALSE),1,((1+$P$7/100)^(IF(OR($P$11="",ISNUMBER($P$11)=FALSE),AL411,IF(YEAR(NOW())+$P$11&lt;AL411,YEAR(NOW())+$P$11,AL411))-YEAR(NOW()))))*IF(OR($P$9="",ISNUMBER($P$9)=FALSE),1,((1+$P$9/100)^(IF(OR($P$11="",ISNUMBER($P$11)=FALSE),AL411,IF(YEAR(NOW())+$P$11&lt;AL411,YEAR(NOW())+$P$11,AL411))-YEAR(NOW())))))</f>
        <v>37900</v>
      </c>
      <c r="AP411" s="251">
        <f ca="1">IF(K411=0,0,K411*AV411/100/IF(OR($P$7="",ISNUMBER($P$7)=FALSE),1,((1+$P$7/100)^(IF(OR($P$11="",ISNUMBER($P$11)=FALSE),AM411,IF(YEAR(NOW())+$P$11+1&lt;AM411,YEAR(NOW())+$P$11+1,AM411))-YEAR(NOW()))))*IF(OR($P$9="",ISNUMBER($P$9)=FALSE),1,((1+$P$9/100)^(IF(OR($P$11="",ISNUMBER($P$11)=FALSE),AM411,IF(YEAR(NOW())+$P$11+1&lt;AM411,YEAR(NOW())+$P$11+1,AM411))-YEAR(NOW())))))</f>
        <v>5500</v>
      </c>
      <c r="AQ411" s="251"/>
      <c r="AR411" s="251">
        <f ca="1">IF(M411="$0 (pad)",0,IF(M411=0,0,M411*AV411/100/IF(OR($P$7="",ISNUMBER($P$7)=FALSE),1,((1+$P$7/100)^(IF(OR($P$11="",ISNUMBER($P$11)=FALSE),AN411,IF(YEAR(NOW())+$P$11+10&lt;AN411,YEAR(NOW())+$P$11+10,AN411))-YEAR(NOW()))))*IF(OR($P$9="",ISNUMBER($P$9)=FALSE),1,((1+$P$9/100)^(IF(OR($P$11="",ISNUMBER($P$11)=FALSE),AN411,IF(YEAR(NOW())+$P$11+10&lt;AN411,YEAR(NOW())+$P$11+10,AN411))-YEAR(NOW()))))))</f>
        <v>0</v>
      </c>
      <c r="AS411" s="251">
        <f ca="1">IF(N411="$0 (pad)",0,IF(N411=0,0,N411*AV411/100/IF(OR($P$7="",ISNUMBER($P$7)=FALSE),1,((1+$P$7/100)^(IF(OR($P$11="",ISNUMBER($P$11)=FALSE),AN411,IF(YEAR(NOW())+$P$11+10&lt;AN411,YEAR(NOW())+$P$11+10,AN411))-YEAR(NOW()))))*IF(OR($P$9="",ISNUMBER($P$9)=FALSE),1,((1+$P$9/100)^(IF(OR($P$11="",ISNUMBER($P$11)=FALSE),AN411,IF(YEAR(NOW())+$P$11+10&lt;AN411,YEAR(NOW())+$P$11+10,AN411))-YEAR(NOW()))))))</f>
        <v>0</v>
      </c>
      <c r="AT411" s="251">
        <f ca="1">IF(Q411=0,0,Q411*AV411/100/IF(OR($P$7="",ISNUMBER($P$7)=FALSE),1,((1+$P$7/100)^(IF(OR($P$11="",ISNUMBER($P$11)=FALSE),AL411,IF(YEAR(NOW())+$P$11&lt;AL411,YEAR(NOW())+$P$11,AL411))-YEAR(NOW()))))*IF(OR($P$9="",ISNUMBER($P$9)=FALSE),1,((1+$P$9/100)^(IF(OR($P$11="",ISNUMBER($P$11)=FALSE),AL411,IF(YEAR(NOW())+$P$11&lt;AL411,YEAR(NOW())+$P$11,AL411))-YEAR(NOW())))))</f>
        <v>43314</v>
      </c>
      <c r="AU411" s="251">
        <f ca="1">IF(R411=0,0,R411*AV411/100/IF(OR($P$7="",ISNUMBER($P$7)=FALSE),1,((1+$P$7/100)^(IF(OR($P$11="",ISNUMBER($P$11)=FALSE),IF(AN411="",YEAR(NOW())+5,AN411),IF(YEAR(NOW())+$P$11+10&lt;IF(AN411="",YEAR(NOW())+5,AN411),YEAR(NOW())+$P$11+10,IF(AN411="",YEAR(NOW())+5,AN411)))-YEAR(NOW()))))*IF(OR($P$9="",ISNUMBER($P$9)=FALSE),1,((1+$P$9/100)^(IF(OR($P$11="",ISNUMBER($P$11)=FALSE),IF(AN411="",YEAR(NOW())+5,AN411),IF(YEAR(NOW())+$P$11+10&lt;IF(AN411="",YEAR(NOW())+5,AN411),YEAR(NOW())+$P$11+10,IF(AN411="",YEAR(NOW())+5,AN411)))-YEAR(NOW())))))</f>
        <v>2387.5</v>
      </c>
      <c r="AV411" s="78">
        <v>100</v>
      </c>
    </row>
    <row r="412" spans="1:48" x14ac:dyDescent="0.15">
      <c r="A412" s="112">
        <v>393</v>
      </c>
      <c r="B412" s="112" t="s">
        <v>1660</v>
      </c>
      <c r="C412" s="113" t="s">
        <v>1361</v>
      </c>
      <c r="D412" s="112" t="s">
        <v>551</v>
      </c>
      <c r="E412" s="119">
        <v>457840</v>
      </c>
      <c r="F412" s="112" t="s">
        <v>966</v>
      </c>
      <c r="G412" s="112" t="s">
        <v>1661</v>
      </c>
      <c r="H412" s="112" t="s">
        <v>1661</v>
      </c>
      <c r="I412" s="116">
        <v>1</v>
      </c>
      <c r="J412" s="288">
        <v>39300</v>
      </c>
      <c r="K412" s="288">
        <v>5500</v>
      </c>
      <c r="L412" s="288"/>
      <c r="M412" s="288" t="s">
        <v>989</v>
      </c>
      <c r="N412" s="288" t="s">
        <v>989</v>
      </c>
      <c r="O412" s="288">
        <v>44800</v>
      </c>
      <c r="P412" s="288">
        <f t="shared" ca="1" si="18"/>
        <v>44800</v>
      </c>
      <c r="Q412" s="289">
        <v>43314</v>
      </c>
      <c r="R412" s="289">
        <v>2387.5</v>
      </c>
      <c r="S412" s="289">
        <v>45701.5</v>
      </c>
      <c r="T412" s="290">
        <f t="shared" ca="1" si="19"/>
        <v>45701.5</v>
      </c>
      <c r="U412" s="109"/>
      <c r="V412" s="109" t="s">
        <v>1366</v>
      </c>
      <c r="W412" s="109" t="s">
        <v>1369</v>
      </c>
      <c r="X412" s="108" t="s">
        <v>1367</v>
      </c>
      <c r="Y412" s="108" t="s">
        <v>1151</v>
      </c>
      <c r="Z412" s="287">
        <v>43465</v>
      </c>
      <c r="AA412" s="107">
        <f t="shared" ca="1" si="20"/>
        <v>47848</v>
      </c>
      <c r="AB412" s="108" t="s">
        <v>1670</v>
      </c>
      <c r="AC412" s="108" t="s">
        <v>1669</v>
      </c>
      <c r="AD412" s="108">
        <v>2013</v>
      </c>
      <c r="AE412" s="110">
        <v>1636</v>
      </c>
      <c r="AF412" s="110">
        <v>734.5</v>
      </c>
      <c r="AG412" s="108" t="s">
        <v>1666</v>
      </c>
      <c r="AH412" s="110"/>
      <c r="AI412" s="109" t="s">
        <v>991</v>
      </c>
      <c r="AJ412" s="109"/>
      <c r="AK412" s="80">
        <v>47848</v>
      </c>
      <c r="AL412" s="78">
        <v>2030</v>
      </c>
      <c r="AM412" s="78">
        <v>2031</v>
      </c>
      <c r="AO412" s="251">
        <f ca="1">IF(J412=0,0,J412*AV412/100/IF(OR($P$7="",ISNUMBER($P$7)=FALSE),1,((1+$P$7/100)^(IF(OR($P$11="",ISNUMBER($P$11)=FALSE),AL412,IF(YEAR(NOW())+$P$11&lt;AL412,YEAR(NOW())+$P$11,AL412))-YEAR(NOW()))))*IF(OR($P$9="",ISNUMBER($P$9)=FALSE),1,((1+$P$9/100)^(IF(OR($P$11="",ISNUMBER($P$11)=FALSE),AL412,IF(YEAR(NOW())+$P$11&lt;AL412,YEAR(NOW())+$P$11,AL412))-YEAR(NOW())))))</f>
        <v>39300</v>
      </c>
      <c r="AP412" s="251">
        <f ca="1">IF(K412=0,0,K412*AV412/100/IF(OR($P$7="",ISNUMBER($P$7)=FALSE),1,((1+$P$7/100)^(IF(OR($P$11="",ISNUMBER($P$11)=FALSE),AM412,IF(YEAR(NOW())+$P$11+1&lt;AM412,YEAR(NOW())+$P$11+1,AM412))-YEAR(NOW()))))*IF(OR($P$9="",ISNUMBER($P$9)=FALSE),1,((1+$P$9/100)^(IF(OR($P$11="",ISNUMBER($P$11)=FALSE),AM412,IF(YEAR(NOW())+$P$11+1&lt;AM412,YEAR(NOW())+$P$11+1,AM412))-YEAR(NOW())))))</f>
        <v>5500</v>
      </c>
      <c r="AQ412" s="251"/>
      <c r="AR412" s="251">
        <f ca="1">IF(M412="$0 (pad)",0,IF(M412=0,0,M412*AV412/100/IF(OR($P$7="",ISNUMBER($P$7)=FALSE),1,((1+$P$7/100)^(IF(OR($P$11="",ISNUMBER($P$11)=FALSE),AN412,IF(YEAR(NOW())+$P$11+10&lt;AN412,YEAR(NOW())+$P$11+10,AN412))-YEAR(NOW()))))*IF(OR($P$9="",ISNUMBER($P$9)=FALSE),1,((1+$P$9/100)^(IF(OR($P$11="",ISNUMBER($P$11)=FALSE),AN412,IF(YEAR(NOW())+$P$11+10&lt;AN412,YEAR(NOW())+$P$11+10,AN412))-YEAR(NOW()))))))</f>
        <v>0</v>
      </c>
      <c r="AS412" s="251">
        <f ca="1">IF(N412="$0 (pad)",0,IF(N412=0,0,N412*AV412/100/IF(OR($P$7="",ISNUMBER($P$7)=FALSE),1,((1+$P$7/100)^(IF(OR($P$11="",ISNUMBER($P$11)=FALSE),AN412,IF(YEAR(NOW())+$P$11+10&lt;AN412,YEAR(NOW())+$P$11+10,AN412))-YEAR(NOW()))))*IF(OR($P$9="",ISNUMBER($P$9)=FALSE),1,((1+$P$9/100)^(IF(OR($P$11="",ISNUMBER($P$11)=FALSE),AN412,IF(YEAR(NOW())+$P$11+10&lt;AN412,YEAR(NOW())+$P$11+10,AN412))-YEAR(NOW()))))))</f>
        <v>0</v>
      </c>
      <c r="AT412" s="251">
        <f ca="1">IF(Q412=0,0,Q412*AV412/100/IF(OR($P$7="",ISNUMBER($P$7)=FALSE),1,((1+$P$7/100)^(IF(OR($P$11="",ISNUMBER($P$11)=FALSE),AL412,IF(YEAR(NOW())+$P$11&lt;AL412,YEAR(NOW())+$P$11,AL412))-YEAR(NOW()))))*IF(OR($P$9="",ISNUMBER($P$9)=FALSE),1,((1+$P$9/100)^(IF(OR($P$11="",ISNUMBER($P$11)=FALSE),AL412,IF(YEAR(NOW())+$P$11&lt;AL412,YEAR(NOW())+$P$11,AL412))-YEAR(NOW())))))</f>
        <v>43314</v>
      </c>
      <c r="AU412" s="251">
        <f ca="1">IF(R412=0,0,R412*AV412/100/IF(OR($P$7="",ISNUMBER($P$7)=FALSE),1,((1+$P$7/100)^(IF(OR($P$11="",ISNUMBER($P$11)=FALSE),IF(AN412="",YEAR(NOW())+5,AN412),IF(YEAR(NOW())+$P$11+10&lt;IF(AN412="",YEAR(NOW())+5,AN412),YEAR(NOW())+$P$11+10,IF(AN412="",YEAR(NOW())+5,AN412)))-YEAR(NOW()))))*IF(OR($P$9="",ISNUMBER($P$9)=FALSE),1,((1+$P$9/100)^(IF(OR($P$11="",ISNUMBER($P$11)=FALSE),IF(AN412="",YEAR(NOW())+5,AN412),IF(YEAR(NOW())+$P$11+10&lt;IF(AN412="",YEAR(NOW())+5,AN412),YEAR(NOW())+$P$11+10,IF(AN412="",YEAR(NOW())+5,AN412)))-YEAR(NOW())))))</f>
        <v>2387.5</v>
      </c>
      <c r="AV412" s="78">
        <v>100</v>
      </c>
    </row>
    <row r="413" spans="1:48" x14ac:dyDescent="0.15">
      <c r="A413" s="112">
        <v>394</v>
      </c>
      <c r="B413" s="112" t="s">
        <v>1660</v>
      </c>
      <c r="C413" s="113" t="s">
        <v>1361</v>
      </c>
      <c r="D413" s="112" t="s">
        <v>552</v>
      </c>
      <c r="E413" s="119">
        <v>457839</v>
      </c>
      <c r="F413" s="112" t="s">
        <v>966</v>
      </c>
      <c r="G413" s="112" t="s">
        <v>1661</v>
      </c>
      <c r="H413" s="112" t="s">
        <v>1661</v>
      </c>
      <c r="I413" s="116">
        <v>1</v>
      </c>
      <c r="J413" s="288">
        <v>39300</v>
      </c>
      <c r="K413" s="288">
        <v>20500</v>
      </c>
      <c r="L413" s="288"/>
      <c r="M413" s="288">
        <v>0</v>
      </c>
      <c r="N413" s="288">
        <v>40700</v>
      </c>
      <c r="O413" s="288">
        <v>100500</v>
      </c>
      <c r="P413" s="288">
        <f t="shared" ca="1" si="18"/>
        <v>100500</v>
      </c>
      <c r="Q413" s="289">
        <v>43314</v>
      </c>
      <c r="R413" s="289">
        <v>2387.5</v>
      </c>
      <c r="S413" s="289">
        <v>45701.5</v>
      </c>
      <c r="T413" s="290">
        <f t="shared" ca="1" si="19"/>
        <v>45701.5</v>
      </c>
      <c r="U413" s="109"/>
      <c r="V413" s="109" t="s">
        <v>1366</v>
      </c>
      <c r="W413" s="109" t="s">
        <v>1369</v>
      </c>
      <c r="X413" s="108" t="s">
        <v>1367</v>
      </c>
      <c r="Y413" s="108" t="s">
        <v>1150</v>
      </c>
      <c r="Z413" s="287">
        <v>43465</v>
      </c>
      <c r="AA413" s="107">
        <f t="shared" ca="1" si="20"/>
        <v>47848</v>
      </c>
      <c r="AB413" s="108" t="s">
        <v>1670</v>
      </c>
      <c r="AC413" s="108" t="s">
        <v>1669</v>
      </c>
      <c r="AD413" s="108">
        <v>2013</v>
      </c>
      <c r="AE413" s="110">
        <v>1752</v>
      </c>
      <c r="AF413" s="110">
        <v>728.28</v>
      </c>
      <c r="AG413" s="108" t="s">
        <v>1666</v>
      </c>
      <c r="AH413" s="110"/>
      <c r="AI413" s="109" t="s">
        <v>991</v>
      </c>
      <c r="AJ413" s="109"/>
      <c r="AK413" s="80">
        <v>47848</v>
      </c>
      <c r="AL413" s="78">
        <v>2030</v>
      </c>
      <c r="AM413" s="78">
        <v>2031</v>
      </c>
      <c r="AN413" s="78">
        <v>2040</v>
      </c>
      <c r="AO413" s="251">
        <f ca="1">IF(J413=0,0,J413*AV413/100/IF(OR($P$7="",ISNUMBER($P$7)=FALSE),1,((1+$P$7/100)^(IF(OR($P$11="",ISNUMBER($P$11)=FALSE),AL413,IF(YEAR(NOW())+$P$11&lt;AL413,YEAR(NOW())+$P$11,AL413))-YEAR(NOW()))))*IF(OR($P$9="",ISNUMBER($P$9)=FALSE),1,((1+$P$9/100)^(IF(OR($P$11="",ISNUMBER($P$11)=FALSE),AL413,IF(YEAR(NOW())+$P$11&lt;AL413,YEAR(NOW())+$P$11,AL413))-YEAR(NOW())))))</f>
        <v>39300</v>
      </c>
      <c r="AP413" s="251">
        <f ca="1">IF(K413=0,0,K413*AV413/100/IF(OR($P$7="",ISNUMBER($P$7)=FALSE),1,((1+$P$7/100)^(IF(OR($P$11="",ISNUMBER($P$11)=FALSE),AM413,IF(YEAR(NOW())+$P$11+1&lt;AM413,YEAR(NOW())+$P$11+1,AM413))-YEAR(NOW()))))*IF(OR($P$9="",ISNUMBER($P$9)=FALSE),1,((1+$P$9/100)^(IF(OR($P$11="",ISNUMBER($P$11)=FALSE),AM413,IF(YEAR(NOW())+$P$11+1&lt;AM413,YEAR(NOW())+$P$11+1,AM413))-YEAR(NOW())))))</f>
        <v>20500</v>
      </c>
      <c r="AQ413" s="251"/>
      <c r="AR413" s="251">
        <f ca="1">IF(M413="$0 (pad)",0,IF(M413=0,0,M413*AV413/100/IF(OR($P$7="",ISNUMBER($P$7)=FALSE),1,((1+$P$7/100)^(IF(OR($P$11="",ISNUMBER($P$11)=FALSE),AN413,IF(YEAR(NOW())+$P$11+10&lt;AN413,YEAR(NOW())+$P$11+10,AN413))-YEAR(NOW()))))*IF(OR($P$9="",ISNUMBER($P$9)=FALSE),1,((1+$P$9/100)^(IF(OR($P$11="",ISNUMBER($P$11)=FALSE),AN413,IF(YEAR(NOW())+$P$11+10&lt;AN413,YEAR(NOW())+$P$11+10,AN413))-YEAR(NOW()))))))</f>
        <v>0</v>
      </c>
      <c r="AS413" s="251">
        <f ca="1">IF(N413="$0 (pad)",0,IF(N413=0,0,N413*AV413/100/IF(OR($P$7="",ISNUMBER($P$7)=FALSE),1,((1+$P$7/100)^(IF(OR($P$11="",ISNUMBER($P$11)=FALSE),AN413,IF(YEAR(NOW())+$P$11+10&lt;AN413,YEAR(NOW())+$P$11+10,AN413))-YEAR(NOW()))))*IF(OR($P$9="",ISNUMBER($P$9)=FALSE),1,((1+$P$9/100)^(IF(OR($P$11="",ISNUMBER($P$11)=FALSE),AN413,IF(YEAR(NOW())+$P$11+10&lt;AN413,YEAR(NOW())+$P$11+10,AN413))-YEAR(NOW()))))))</f>
        <v>40700</v>
      </c>
      <c r="AT413" s="251">
        <f ca="1">IF(Q413=0,0,Q413*AV413/100/IF(OR($P$7="",ISNUMBER($P$7)=FALSE),1,((1+$P$7/100)^(IF(OR($P$11="",ISNUMBER($P$11)=FALSE),AL413,IF(YEAR(NOW())+$P$11&lt;AL413,YEAR(NOW())+$P$11,AL413))-YEAR(NOW()))))*IF(OR($P$9="",ISNUMBER($P$9)=FALSE),1,((1+$P$9/100)^(IF(OR($P$11="",ISNUMBER($P$11)=FALSE),AL413,IF(YEAR(NOW())+$P$11&lt;AL413,YEAR(NOW())+$P$11,AL413))-YEAR(NOW())))))</f>
        <v>43314</v>
      </c>
      <c r="AU413" s="251">
        <f ca="1">IF(R413=0,0,R413*AV413/100/IF(OR($P$7="",ISNUMBER($P$7)=FALSE),1,((1+$P$7/100)^(IF(OR($P$11="",ISNUMBER($P$11)=FALSE),IF(AN413="",YEAR(NOW())+5,AN413),IF(YEAR(NOW())+$P$11+10&lt;IF(AN413="",YEAR(NOW())+5,AN413),YEAR(NOW())+$P$11+10,IF(AN413="",YEAR(NOW())+5,AN413)))-YEAR(NOW()))))*IF(OR($P$9="",ISNUMBER($P$9)=FALSE),1,((1+$P$9/100)^(IF(OR($P$11="",ISNUMBER($P$11)=FALSE),IF(AN413="",YEAR(NOW())+5,AN413),IF(YEAR(NOW())+$P$11+10&lt;IF(AN413="",YEAR(NOW())+5,AN413),YEAR(NOW())+$P$11+10,IF(AN413="",YEAR(NOW())+5,AN413)))-YEAR(NOW())))))</f>
        <v>2387.5</v>
      </c>
      <c r="AV413" s="78">
        <v>100</v>
      </c>
    </row>
    <row r="414" spans="1:48" x14ac:dyDescent="0.15">
      <c r="A414" s="112">
        <v>395</v>
      </c>
      <c r="B414" s="112" t="s">
        <v>1660</v>
      </c>
      <c r="C414" s="113" t="s">
        <v>1361</v>
      </c>
      <c r="D414" s="112" t="s">
        <v>553</v>
      </c>
      <c r="E414" s="119">
        <v>421589</v>
      </c>
      <c r="F414" s="112" t="s">
        <v>966</v>
      </c>
      <c r="G414" s="112" t="s">
        <v>1661</v>
      </c>
      <c r="H414" s="112" t="s">
        <v>1661</v>
      </c>
      <c r="I414" s="116">
        <v>1</v>
      </c>
      <c r="J414" s="288">
        <v>40900</v>
      </c>
      <c r="K414" s="288">
        <v>5500</v>
      </c>
      <c r="L414" s="288"/>
      <c r="M414" s="288" t="s">
        <v>989</v>
      </c>
      <c r="N414" s="288" t="s">
        <v>989</v>
      </c>
      <c r="O414" s="288">
        <v>46400</v>
      </c>
      <c r="P414" s="288">
        <f t="shared" ca="1" si="18"/>
        <v>46400</v>
      </c>
      <c r="Q414" s="289">
        <v>43314</v>
      </c>
      <c r="R414" s="289">
        <v>23875</v>
      </c>
      <c r="S414" s="289">
        <v>67189</v>
      </c>
      <c r="T414" s="290">
        <f t="shared" ca="1" si="19"/>
        <v>67189</v>
      </c>
      <c r="U414" s="109"/>
      <c r="V414" s="109" t="s">
        <v>1366</v>
      </c>
      <c r="W414" s="109" t="s">
        <v>1369</v>
      </c>
      <c r="X414" s="108" t="s">
        <v>1367</v>
      </c>
      <c r="Y414" s="108" t="s">
        <v>1151</v>
      </c>
      <c r="Z414" s="287">
        <v>43039</v>
      </c>
      <c r="AA414" s="107">
        <f t="shared" ca="1" si="20"/>
        <v>47422</v>
      </c>
      <c r="AB414" s="108" t="s">
        <v>1670</v>
      </c>
      <c r="AC414" s="108" t="s">
        <v>1669</v>
      </c>
      <c r="AD414" s="108">
        <v>2010</v>
      </c>
      <c r="AE414" s="110">
        <v>1709</v>
      </c>
      <c r="AF414" s="110">
        <v>727.92</v>
      </c>
      <c r="AG414" s="108" t="s">
        <v>1666</v>
      </c>
      <c r="AH414" s="110"/>
      <c r="AI414" s="109" t="s">
        <v>991</v>
      </c>
      <c r="AJ414" s="109"/>
      <c r="AK414" s="80">
        <v>47422</v>
      </c>
      <c r="AL414" s="78">
        <v>2029</v>
      </c>
      <c r="AM414" s="78">
        <v>2030</v>
      </c>
      <c r="AO414" s="251">
        <f ca="1">IF(J414=0,0,J414*AV414/100/IF(OR($P$7="",ISNUMBER($P$7)=FALSE),1,((1+$P$7/100)^(IF(OR($P$11="",ISNUMBER($P$11)=FALSE),AL414,IF(YEAR(NOW())+$P$11&lt;AL414,YEAR(NOW())+$P$11,AL414))-YEAR(NOW()))))*IF(OR($P$9="",ISNUMBER($P$9)=FALSE),1,((1+$P$9/100)^(IF(OR($P$11="",ISNUMBER($P$11)=FALSE),AL414,IF(YEAR(NOW())+$P$11&lt;AL414,YEAR(NOW())+$P$11,AL414))-YEAR(NOW())))))</f>
        <v>40900</v>
      </c>
      <c r="AP414" s="251">
        <f ca="1">IF(K414=0,0,K414*AV414/100/IF(OR($P$7="",ISNUMBER($P$7)=FALSE),1,((1+$P$7/100)^(IF(OR($P$11="",ISNUMBER($P$11)=FALSE),AM414,IF(YEAR(NOW())+$P$11+1&lt;AM414,YEAR(NOW())+$P$11+1,AM414))-YEAR(NOW()))))*IF(OR($P$9="",ISNUMBER($P$9)=FALSE),1,((1+$P$9/100)^(IF(OR($P$11="",ISNUMBER($P$11)=FALSE),AM414,IF(YEAR(NOW())+$P$11+1&lt;AM414,YEAR(NOW())+$P$11+1,AM414))-YEAR(NOW())))))</f>
        <v>5500</v>
      </c>
      <c r="AQ414" s="251"/>
      <c r="AR414" s="251">
        <f ca="1">IF(M414="$0 (pad)",0,IF(M414=0,0,M414*AV414/100/IF(OR($P$7="",ISNUMBER($P$7)=FALSE),1,((1+$P$7/100)^(IF(OR($P$11="",ISNUMBER($P$11)=FALSE),AN414,IF(YEAR(NOW())+$P$11+10&lt;AN414,YEAR(NOW())+$P$11+10,AN414))-YEAR(NOW()))))*IF(OR($P$9="",ISNUMBER($P$9)=FALSE),1,((1+$P$9/100)^(IF(OR($P$11="",ISNUMBER($P$11)=FALSE),AN414,IF(YEAR(NOW())+$P$11+10&lt;AN414,YEAR(NOW())+$P$11+10,AN414))-YEAR(NOW()))))))</f>
        <v>0</v>
      </c>
      <c r="AS414" s="251">
        <f ca="1">IF(N414="$0 (pad)",0,IF(N414=0,0,N414*AV414/100/IF(OR($P$7="",ISNUMBER($P$7)=FALSE),1,((1+$P$7/100)^(IF(OR($P$11="",ISNUMBER($P$11)=FALSE),AN414,IF(YEAR(NOW())+$P$11+10&lt;AN414,YEAR(NOW())+$P$11+10,AN414))-YEAR(NOW()))))*IF(OR($P$9="",ISNUMBER($P$9)=FALSE),1,((1+$P$9/100)^(IF(OR($P$11="",ISNUMBER($P$11)=FALSE),AN414,IF(YEAR(NOW())+$P$11+10&lt;AN414,YEAR(NOW())+$P$11+10,AN414))-YEAR(NOW()))))))</f>
        <v>0</v>
      </c>
      <c r="AT414" s="251">
        <f ca="1">IF(Q414=0,0,Q414*AV414/100/IF(OR($P$7="",ISNUMBER($P$7)=FALSE),1,((1+$P$7/100)^(IF(OR($P$11="",ISNUMBER($P$11)=FALSE),AL414,IF(YEAR(NOW())+$P$11&lt;AL414,YEAR(NOW())+$P$11,AL414))-YEAR(NOW()))))*IF(OR($P$9="",ISNUMBER($P$9)=FALSE),1,((1+$P$9/100)^(IF(OR($P$11="",ISNUMBER($P$11)=FALSE),AL414,IF(YEAR(NOW())+$P$11&lt;AL414,YEAR(NOW())+$P$11,AL414))-YEAR(NOW())))))</f>
        <v>43314</v>
      </c>
      <c r="AU414" s="251">
        <f ca="1">IF(R414=0,0,R414*AV414/100/IF(OR($P$7="",ISNUMBER($P$7)=FALSE),1,((1+$P$7/100)^(IF(OR($P$11="",ISNUMBER($P$11)=FALSE),IF(AN414="",YEAR(NOW())+5,AN414),IF(YEAR(NOW())+$P$11+10&lt;IF(AN414="",YEAR(NOW())+5,AN414),YEAR(NOW())+$P$11+10,IF(AN414="",YEAR(NOW())+5,AN414)))-YEAR(NOW()))))*IF(OR($P$9="",ISNUMBER($P$9)=FALSE),1,((1+$P$9/100)^(IF(OR($P$11="",ISNUMBER($P$11)=FALSE),IF(AN414="",YEAR(NOW())+5,AN414),IF(YEAR(NOW())+$P$11+10&lt;IF(AN414="",YEAR(NOW())+5,AN414),YEAR(NOW())+$P$11+10,IF(AN414="",YEAR(NOW())+5,AN414)))-YEAR(NOW())))))</f>
        <v>23875</v>
      </c>
      <c r="AV414" s="78">
        <v>100</v>
      </c>
    </row>
    <row r="415" spans="1:48" x14ac:dyDescent="0.15">
      <c r="A415" s="112">
        <v>396</v>
      </c>
      <c r="B415" s="112" t="s">
        <v>1660</v>
      </c>
      <c r="C415" s="113" t="s">
        <v>1361</v>
      </c>
      <c r="D415" s="112" t="s">
        <v>554</v>
      </c>
      <c r="E415" s="119">
        <v>290035</v>
      </c>
      <c r="F415" s="112" t="s">
        <v>966</v>
      </c>
      <c r="G415" s="112" t="s">
        <v>1661</v>
      </c>
      <c r="H415" s="112" t="s">
        <v>1661</v>
      </c>
      <c r="I415" s="116">
        <v>1</v>
      </c>
      <c r="J415" s="288">
        <v>19300</v>
      </c>
      <c r="K415" s="288">
        <v>14500</v>
      </c>
      <c r="L415" s="288"/>
      <c r="M415" s="288">
        <v>0</v>
      </c>
      <c r="N415" s="288">
        <v>30800</v>
      </c>
      <c r="O415" s="288">
        <v>64600</v>
      </c>
      <c r="P415" s="288">
        <f t="shared" ca="1" si="18"/>
        <v>64600</v>
      </c>
      <c r="Q415" s="289">
        <v>30665</v>
      </c>
      <c r="R415" s="289">
        <v>23875</v>
      </c>
      <c r="S415" s="289">
        <v>54540</v>
      </c>
      <c r="T415" s="290">
        <f t="shared" ca="1" si="19"/>
        <v>54540</v>
      </c>
      <c r="U415" s="109"/>
      <c r="V415" s="109" t="s">
        <v>1366</v>
      </c>
      <c r="W415" s="109" t="s">
        <v>1369</v>
      </c>
      <c r="X415" s="108" t="s">
        <v>1367</v>
      </c>
      <c r="Y415" s="108" t="s">
        <v>1152</v>
      </c>
      <c r="Z415" s="287">
        <v>40451</v>
      </c>
      <c r="AA415" s="107">
        <f t="shared" ca="1" si="20"/>
        <v>46752</v>
      </c>
      <c r="AB415" s="108" t="s">
        <v>1670</v>
      </c>
      <c r="AC415" s="108" t="s">
        <v>1669</v>
      </c>
      <c r="AD415" s="108">
        <v>2003</v>
      </c>
      <c r="AE415" s="110">
        <v>759</v>
      </c>
      <c r="AF415" s="110">
        <v>759</v>
      </c>
      <c r="AG415" s="108" t="s">
        <v>1665</v>
      </c>
      <c r="AH415" s="110"/>
      <c r="AI415" s="109" t="s">
        <v>991</v>
      </c>
      <c r="AJ415" s="109"/>
      <c r="AK415" s="80">
        <v>46752</v>
      </c>
      <c r="AL415" s="78">
        <v>2027</v>
      </c>
      <c r="AM415" s="78">
        <v>2028</v>
      </c>
      <c r="AN415" s="78">
        <v>2037</v>
      </c>
      <c r="AO415" s="251">
        <f ca="1">IF(J415=0,0,J415*AV415/100/IF(OR($P$7="",ISNUMBER($P$7)=FALSE),1,((1+$P$7/100)^(IF(OR($P$11="",ISNUMBER($P$11)=FALSE),AL415,IF(YEAR(NOW())+$P$11&lt;AL415,YEAR(NOW())+$P$11,AL415))-YEAR(NOW()))))*IF(OR($P$9="",ISNUMBER($P$9)=FALSE),1,((1+$P$9/100)^(IF(OR($P$11="",ISNUMBER($P$11)=FALSE),AL415,IF(YEAR(NOW())+$P$11&lt;AL415,YEAR(NOW())+$P$11,AL415))-YEAR(NOW())))))</f>
        <v>19300</v>
      </c>
      <c r="AP415" s="251">
        <f ca="1">IF(K415=0,0,K415*AV415/100/IF(OR($P$7="",ISNUMBER($P$7)=FALSE),1,((1+$P$7/100)^(IF(OR($P$11="",ISNUMBER($P$11)=FALSE),AM415,IF(YEAR(NOW())+$P$11+1&lt;AM415,YEAR(NOW())+$P$11+1,AM415))-YEAR(NOW()))))*IF(OR($P$9="",ISNUMBER($P$9)=FALSE),1,((1+$P$9/100)^(IF(OR($P$11="",ISNUMBER($P$11)=FALSE),AM415,IF(YEAR(NOW())+$P$11+1&lt;AM415,YEAR(NOW())+$P$11+1,AM415))-YEAR(NOW())))))</f>
        <v>14500</v>
      </c>
      <c r="AQ415" s="251"/>
      <c r="AR415" s="251">
        <f ca="1">IF(M415="$0 (pad)",0,IF(M415=0,0,M415*AV415/100/IF(OR($P$7="",ISNUMBER($P$7)=FALSE),1,((1+$P$7/100)^(IF(OR($P$11="",ISNUMBER($P$11)=FALSE),AN415,IF(YEAR(NOW())+$P$11+10&lt;AN415,YEAR(NOW())+$P$11+10,AN415))-YEAR(NOW()))))*IF(OR($P$9="",ISNUMBER($P$9)=FALSE),1,((1+$P$9/100)^(IF(OR($P$11="",ISNUMBER($P$11)=FALSE),AN415,IF(YEAR(NOW())+$P$11+10&lt;AN415,YEAR(NOW())+$P$11+10,AN415))-YEAR(NOW()))))))</f>
        <v>0</v>
      </c>
      <c r="AS415" s="251">
        <f ca="1">IF(N415="$0 (pad)",0,IF(N415=0,0,N415*AV415/100/IF(OR($P$7="",ISNUMBER($P$7)=FALSE),1,((1+$P$7/100)^(IF(OR($P$11="",ISNUMBER($P$11)=FALSE),AN415,IF(YEAR(NOW())+$P$11+10&lt;AN415,YEAR(NOW())+$P$11+10,AN415))-YEAR(NOW()))))*IF(OR($P$9="",ISNUMBER($P$9)=FALSE),1,((1+$P$9/100)^(IF(OR($P$11="",ISNUMBER($P$11)=FALSE),AN415,IF(YEAR(NOW())+$P$11+10&lt;AN415,YEAR(NOW())+$P$11+10,AN415))-YEAR(NOW()))))))</f>
        <v>30800</v>
      </c>
      <c r="AT415" s="251">
        <f ca="1">IF(Q415=0,0,Q415*AV415/100/IF(OR($P$7="",ISNUMBER($P$7)=FALSE),1,((1+$P$7/100)^(IF(OR($P$11="",ISNUMBER($P$11)=FALSE),AL415,IF(YEAR(NOW())+$P$11&lt;AL415,YEAR(NOW())+$P$11,AL415))-YEAR(NOW()))))*IF(OR($P$9="",ISNUMBER($P$9)=FALSE),1,((1+$P$9/100)^(IF(OR($P$11="",ISNUMBER($P$11)=FALSE),AL415,IF(YEAR(NOW())+$P$11&lt;AL415,YEAR(NOW())+$P$11,AL415))-YEAR(NOW())))))</f>
        <v>30665</v>
      </c>
      <c r="AU415" s="251">
        <f ca="1">IF(R415=0,0,R415*AV415/100/IF(OR($P$7="",ISNUMBER($P$7)=FALSE),1,((1+$P$7/100)^(IF(OR($P$11="",ISNUMBER($P$11)=FALSE),IF(AN415="",YEAR(NOW())+5,AN415),IF(YEAR(NOW())+$P$11+10&lt;IF(AN415="",YEAR(NOW())+5,AN415),YEAR(NOW())+$P$11+10,IF(AN415="",YEAR(NOW())+5,AN415)))-YEAR(NOW()))))*IF(OR($P$9="",ISNUMBER($P$9)=FALSE),1,((1+$P$9/100)^(IF(OR($P$11="",ISNUMBER($P$11)=FALSE),IF(AN415="",YEAR(NOW())+5,AN415),IF(YEAR(NOW())+$P$11+10&lt;IF(AN415="",YEAR(NOW())+5,AN415),YEAR(NOW())+$P$11+10,IF(AN415="",YEAR(NOW())+5,AN415)))-YEAR(NOW())))))</f>
        <v>23875</v>
      </c>
      <c r="AV415" s="78">
        <v>100</v>
      </c>
    </row>
    <row r="416" spans="1:48" x14ac:dyDescent="0.15">
      <c r="A416" s="112">
        <v>397</v>
      </c>
      <c r="B416" s="112" t="s">
        <v>1660</v>
      </c>
      <c r="C416" s="113" t="s">
        <v>1361</v>
      </c>
      <c r="D416" s="112" t="s">
        <v>555</v>
      </c>
      <c r="E416" s="119">
        <v>165419</v>
      </c>
      <c r="F416" s="112" t="s">
        <v>966</v>
      </c>
      <c r="G416" s="112" t="s">
        <v>1662</v>
      </c>
      <c r="H416" s="112" t="s">
        <v>1662</v>
      </c>
      <c r="I416" s="116">
        <v>1</v>
      </c>
      <c r="J416" s="288">
        <v>164900</v>
      </c>
      <c r="K416" s="288">
        <v>14500</v>
      </c>
      <c r="L416" s="288"/>
      <c r="M416" s="288">
        <v>0</v>
      </c>
      <c r="N416" s="288">
        <v>37500</v>
      </c>
      <c r="O416" s="288">
        <v>216900</v>
      </c>
      <c r="P416" s="288">
        <f t="shared" ca="1" si="18"/>
        <v>216900</v>
      </c>
      <c r="Q416" s="289">
        <v>211579.5</v>
      </c>
      <c r="R416" s="289">
        <v>23875</v>
      </c>
      <c r="S416" s="289">
        <v>235454.5</v>
      </c>
      <c r="T416" s="290">
        <f t="shared" ca="1" si="19"/>
        <v>235454.5</v>
      </c>
      <c r="U416" s="109"/>
      <c r="V416" s="109" t="s">
        <v>1366</v>
      </c>
      <c r="W416" s="109" t="s">
        <v>1369</v>
      </c>
      <c r="X416" s="108" t="s">
        <v>1367</v>
      </c>
      <c r="Y416" s="108" t="s">
        <v>1153</v>
      </c>
      <c r="Z416" s="287">
        <v>49197</v>
      </c>
      <c r="AA416" s="107">
        <f t="shared" ca="1" si="20"/>
        <v>53580</v>
      </c>
      <c r="AB416" s="108" t="s">
        <v>1670</v>
      </c>
      <c r="AC416" s="108" t="s">
        <v>1669</v>
      </c>
      <c r="AD416" s="108">
        <v>1994</v>
      </c>
      <c r="AE416" s="110">
        <v>906</v>
      </c>
      <c r="AF416" s="110">
        <v>906</v>
      </c>
      <c r="AG416" s="108" t="s">
        <v>1665</v>
      </c>
      <c r="AH416" s="110">
        <v>8.6</v>
      </c>
      <c r="AI416" s="109" t="s">
        <v>991</v>
      </c>
      <c r="AJ416" s="109"/>
      <c r="AK416" s="80">
        <v>53580</v>
      </c>
      <c r="AL416" s="78">
        <v>2046</v>
      </c>
      <c r="AM416" s="78">
        <v>2047</v>
      </c>
      <c r="AN416" s="78">
        <v>2056</v>
      </c>
      <c r="AO416" s="251">
        <f ca="1">IF(J416=0,0,J416*AV416/100/IF(OR($P$7="",ISNUMBER($P$7)=FALSE),1,((1+$P$7/100)^(IF(OR($P$11="",ISNUMBER($P$11)=FALSE),AL416,IF(YEAR(NOW())+$P$11&lt;AL416,YEAR(NOW())+$P$11,AL416))-YEAR(NOW()))))*IF(OR($P$9="",ISNUMBER($P$9)=FALSE),1,((1+$P$9/100)^(IF(OR($P$11="",ISNUMBER($P$11)=FALSE),AL416,IF(YEAR(NOW())+$P$11&lt;AL416,YEAR(NOW())+$P$11,AL416))-YEAR(NOW())))))</f>
        <v>164900</v>
      </c>
      <c r="AP416" s="251">
        <f ca="1">IF(K416=0,0,K416*AV416/100/IF(OR($P$7="",ISNUMBER($P$7)=FALSE),1,((1+$P$7/100)^(IF(OR($P$11="",ISNUMBER($P$11)=FALSE),AM416,IF(YEAR(NOW())+$P$11+1&lt;AM416,YEAR(NOW())+$P$11+1,AM416))-YEAR(NOW()))))*IF(OR($P$9="",ISNUMBER($P$9)=FALSE),1,((1+$P$9/100)^(IF(OR($P$11="",ISNUMBER($P$11)=FALSE),AM416,IF(YEAR(NOW())+$P$11+1&lt;AM416,YEAR(NOW())+$P$11+1,AM416))-YEAR(NOW())))))</f>
        <v>14500</v>
      </c>
      <c r="AQ416" s="251"/>
      <c r="AR416" s="251">
        <f ca="1">IF(M416="$0 (pad)",0,IF(M416=0,0,M416*AV416/100/IF(OR($P$7="",ISNUMBER($P$7)=FALSE),1,((1+$P$7/100)^(IF(OR($P$11="",ISNUMBER($P$11)=FALSE),AN416,IF(YEAR(NOW())+$P$11+10&lt;AN416,YEAR(NOW())+$P$11+10,AN416))-YEAR(NOW()))))*IF(OR($P$9="",ISNUMBER($P$9)=FALSE),1,((1+$P$9/100)^(IF(OR($P$11="",ISNUMBER($P$11)=FALSE),AN416,IF(YEAR(NOW())+$P$11+10&lt;AN416,YEAR(NOW())+$P$11+10,AN416))-YEAR(NOW()))))))</f>
        <v>0</v>
      </c>
      <c r="AS416" s="251">
        <f ca="1">IF(N416="$0 (pad)",0,IF(N416=0,0,N416*AV416/100/IF(OR($P$7="",ISNUMBER($P$7)=FALSE),1,((1+$P$7/100)^(IF(OR($P$11="",ISNUMBER($P$11)=FALSE),AN416,IF(YEAR(NOW())+$P$11+10&lt;AN416,YEAR(NOW())+$P$11+10,AN416))-YEAR(NOW()))))*IF(OR($P$9="",ISNUMBER($P$9)=FALSE),1,((1+$P$9/100)^(IF(OR($P$11="",ISNUMBER($P$11)=FALSE),AN416,IF(YEAR(NOW())+$P$11+10&lt;AN416,YEAR(NOW())+$P$11+10,AN416))-YEAR(NOW()))))))</f>
        <v>37500</v>
      </c>
      <c r="AT416" s="251">
        <f ca="1">IF(Q416=0,0,Q416*AV416/100/IF(OR($P$7="",ISNUMBER($P$7)=FALSE),1,((1+$P$7/100)^(IF(OR($P$11="",ISNUMBER($P$11)=FALSE),AL416,IF(YEAR(NOW())+$P$11&lt;AL416,YEAR(NOW())+$P$11,AL416))-YEAR(NOW()))))*IF(OR($P$9="",ISNUMBER($P$9)=FALSE),1,((1+$P$9/100)^(IF(OR($P$11="",ISNUMBER($P$11)=FALSE),AL416,IF(YEAR(NOW())+$P$11&lt;AL416,YEAR(NOW())+$P$11,AL416))-YEAR(NOW())))))</f>
        <v>211579.5</v>
      </c>
      <c r="AU416" s="251">
        <f ca="1">IF(R416=0,0,R416*AV416/100/IF(OR($P$7="",ISNUMBER($P$7)=FALSE),1,((1+$P$7/100)^(IF(OR($P$11="",ISNUMBER($P$11)=FALSE),IF(AN416="",YEAR(NOW())+5,AN416),IF(YEAR(NOW())+$P$11+10&lt;IF(AN416="",YEAR(NOW())+5,AN416),YEAR(NOW())+$P$11+10,IF(AN416="",YEAR(NOW())+5,AN416)))-YEAR(NOW()))))*IF(OR($P$9="",ISNUMBER($P$9)=FALSE),1,((1+$P$9/100)^(IF(OR($P$11="",ISNUMBER($P$11)=FALSE),IF(AN416="",YEAR(NOW())+5,AN416),IF(YEAR(NOW())+$P$11+10&lt;IF(AN416="",YEAR(NOW())+5,AN416),YEAR(NOW())+$P$11+10,IF(AN416="",YEAR(NOW())+5,AN416)))-YEAR(NOW())))))</f>
        <v>23875</v>
      </c>
      <c r="AV416" s="78">
        <v>100</v>
      </c>
    </row>
    <row r="417" spans="1:48" x14ac:dyDescent="0.15">
      <c r="A417" s="112">
        <v>398</v>
      </c>
      <c r="B417" s="112" t="s">
        <v>1660</v>
      </c>
      <c r="C417" s="113" t="s">
        <v>1361</v>
      </c>
      <c r="D417" s="112" t="s">
        <v>556</v>
      </c>
      <c r="E417" s="119">
        <v>259559</v>
      </c>
      <c r="F417" s="112" t="s">
        <v>966</v>
      </c>
      <c r="G417" s="112" t="s">
        <v>1662</v>
      </c>
      <c r="H417" s="112" t="s">
        <v>1662</v>
      </c>
      <c r="I417" s="116">
        <v>1</v>
      </c>
      <c r="J417" s="288">
        <v>23700</v>
      </c>
      <c r="K417" s="288">
        <v>14500</v>
      </c>
      <c r="L417" s="288"/>
      <c r="M417" s="288">
        <v>0</v>
      </c>
      <c r="N417" s="288">
        <v>30800</v>
      </c>
      <c r="O417" s="288">
        <v>69000</v>
      </c>
      <c r="P417" s="288">
        <f t="shared" ca="1" si="18"/>
        <v>69000</v>
      </c>
      <c r="Q417" s="289">
        <v>30665</v>
      </c>
      <c r="R417" s="289">
        <v>23875</v>
      </c>
      <c r="S417" s="289">
        <v>54540</v>
      </c>
      <c r="T417" s="290">
        <f t="shared" ca="1" si="19"/>
        <v>54540</v>
      </c>
      <c r="U417" s="109"/>
      <c r="V417" s="109" t="s">
        <v>1366</v>
      </c>
      <c r="W417" s="109" t="s">
        <v>1369</v>
      </c>
      <c r="X417" s="108" t="s">
        <v>1367</v>
      </c>
      <c r="Y417" s="108" t="s">
        <v>1154</v>
      </c>
      <c r="Z417" s="287">
        <v>54232</v>
      </c>
      <c r="AA417" s="107">
        <f t="shared" ca="1" si="20"/>
        <v>58615</v>
      </c>
      <c r="AB417" s="108" t="s">
        <v>1670</v>
      </c>
      <c r="AC417" s="108" t="s">
        <v>1669</v>
      </c>
      <c r="AD417" s="108">
        <v>2001</v>
      </c>
      <c r="AE417" s="110">
        <v>897</v>
      </c>
      <c r="AF417" s="110">
        <v>897</v>
      </c>
      <c r="AG417" s="108" t="s">
        <v>1665</v>
      </c>
      <c r="AH417" s="110">
        <v>6.4</v>
      </c>
      <c r="AI417" s="109" t="s">
        <v>991</v>
      </c>
      <c r="AJ417" s="109"/>
      <c r="AK417" s="80">
        <v>58615</v>
      </c>
      <c r="AL417" s="78">
        <v>2060</v>
      </c>
      <c r="AM417" s="78">
        <v>2061</v>
      </c>
      <c r="AN417" s="78">
        <v>2070</v>
      </c>
      <c r="AO417" s="251">
        <f ca="1">IF(J417=0,0,J417*AV417/100/IF(OR($P$7="",ISNUMBER($P$7)=FALSE),1,((1+$P$7/100)^(IF(OR($P$11="",ISNUMBER($P$11)=FALSE),AL417,IF(YEAR(NOW())+$P$11&lt;AL417,YEAR(NOW())+$P$11,AL417))-YEAR(NOW()))))*IF(OR($P$9="",ISNUMBER($P$9)=FALSE),1,((1+$P$9/100)^(IF(OR($P$11="",ISNUMBER($P$11)=FALSE),AL417,IF(YEAR(NOW())+$P$11&lt;AL417,YEAR(NOW())+$P$11,AL417))-YEAR(NOW())))))</f>
        <v>23700</v>
      </c>
      <c r="AP417" s="251">
        <f ca="1">IF(K417=0,0,K417*AV417/100/IF(OR($P$7="",ISNUMBER($P$7)=FALSE),1,((1+$P$7/100)^(IF(OR($P$11="",ISNUMBER($P$11)=FALSE),AM417,IF(YEAR(NOW())+$P$11+1&lt;AM417,YEAR(NOW())+$P$11+1,AM417))-YEAR(NOW()))))*IF(OR($P$9="",ISNUMBER($P$9)=FALSE),1,((1+$P$9/100)^(IF(OR($P$11="",ISNUMBER($P$11)=FALSE),AM417,IF(YEAR(NOW())+$P$11+1&lt;AM417,YEAR(NOW())+$P$11+1,AM417))-YEAR(NOW())))))</f>
        <v>14500</v>
      </c>
      <c r="AQ417" s="251"/>
      <c r="AR417" s="251">
        <f ca="1">IF(M417="$0 (pad)",0,IF(M417=0,0,M417*AV417/100/IF(OR($P$7="",ISNUMBER($P$7)=FALSE),1,((1+$P$7/100)^(IF(OR($P$11="",ISNUMBER($P$11)=FALSE),AN417,IF(YEAR(NOW())+$P$11+10&lt;AN417,YEAR(NOW())+$P$11+10,AN417))-YEAR(NOW()))))*IF(OR($P$9="",ISNUMBER($P$9)=FALSE),1,((1+$P$9/100)^(IF(OR($P$11="",ISNUMBER($P$11)=FALSE),AN417,IF(YEAR(NOW())+$P$11+10&lt;AN417,YEAR(NOW())+$P$11+10,AN417))-YEAR(NOW()))))))</f>
        <v>0</v>
      </c>
      <c r="AS417" s="251">
        <f ca="1">IF(N417="$0 (pad)",0,IF(N417=0,0,N417*AV417/100/IF(OR($P$7="",ISNUMBER($P$7)=FALSE),1,((1+$P$7/100)^(IF(OR($P$11="",ISNUMBER($P$11)=FALSE),AN417,IF(YEAR(NOW())+$P$11+10&lt;AN417,YEAR(NOW())+$P$11+10,AN417))-YEAR(NOW()))))*IF(OR($P$9="",ISNUMBER($P$9)=FALSE),1,((1+$P$9/100)^(IF(OR($P$11="",ISNUMBER($P$11)=FALSE),AN417,IF(YEAR(NOW())+$P$11+10&lt;AN417,YEAR(NOW())+$P$11+10,AN417))-YEAR(NOW()))))))</f>
        <v>30800</v>
      </c>
      <c r="AT417" s="251">
        <f ca="1">IF(Q417=0,0,Q417*AV417/100/IF(OR($P$7="",ISNUMBER($P$7)=FALSE),1,((1+$P$7/100)^(IF(OR($P$11="",ISNUMBER($P$11)=FALSE),AL417,IF(YEAR(NOW())+$P$11&lt;AL417,YEAR(NOW())+$P$11,AL417))-YEAR(NOW()))))*IF(OR($P$9="",ISNUMBER($P$9)=FALSE),1,((1+$P$9/100)^(IF(OR($P$11="",ISNUMBER($P$11)=FALSE),AL417,IF(YEAR(NOW())+$P$11&lt;AL417,YEAR(NOW())+$P$11,AL417))-YEAR(NOW())))))</f>
        <v>30665</v>
      </c>
      <c r="AU417" s="251">
        <f ca="1">IF(R417=0,0,R417*AV417/100/IF(OR($P$7="",ISNUMBER($P$7)=FALSE),1,((1+$P$7/100)^(IF(OR($P$11="",ISNUMBER($P$11)=FALSE),IF(AN417="",YEAR(NOW())+5,AN417),IF(YEAR(NOW())+$P$11+10&lt;IF(AN417="",YEAR(NOW())+5,AN417),YEAR(NOW())+$P$11+10,IF(AN417="",YEAR(NOW())+5,AN417)))-YEAR(NOW()))))*IF(OR($P$9="",ISNUMBER($P$9)=FALSE),1,((1+$P$9/100)^(IF(OR($P$11="",ISNUMBER($P$11)=FALSE),IF(AN417="",YEAR(NOW())+5,AN417),IF(YEAR(NOW())+$P$11+10&lt;IF(AN417="",YEAR(NOW())+5,AN417),YEAR(NOW())+$P$11+10,IF(AN417="",YEAR(NOW())+5,AN417)))-YEAR(NOW())))))</f>
        <v>23875</v>
      </c>
      <c r="AV417" s="78">
        <v>100</v>
      </c>
    </row>
    <row r="418" spans="1:48" x14ac:dyDescent="0.15">
      <c r="A418" s="112">
        <v>399</v>
      </c>
      <c r="B418" s="112" t="s">
        <v>1660</v>
      </c>
      <c r="C418" s="113" t="s">
        <v>1361</v>
      </c>
      <c r="D418" s="112" t="s">
        <v>557</v>
      </c>
      <c r="E418" s="119">
        <v>161272</v>
      </c>
      <c r="F418" s="112" t="s">
        <v>966</v>
      </c>
      <c r="G418" s="112" t="s">
        <v>1661</v>
      </c>
      <c r="H418" s="112" t="s">
        <v>1661</v>
      </c>
      <c r="I418" s="116">
        <v>1</v>
      </c>
      <c r="J418" s="288">
        <v>34800</v>
      </c>
      <c r="K418" s="288">
        <v>14500</v>
      </c>
      <c r="L418" s="288"/>
      <c r="M418" s="288">
        <v>0</v>
      </c>
      <c r="N418" s="288">
        <v>37500</v>
      </c>
      <c r="O418" s="288">
        <v>86800</v>
      </c>
      <c r="P418" s="288">
        <f t="shared" ca="1" si="18"/>
        <v>86800</v>
      </c>
      <c r="Q418" s="289">
        <v>38331.25</v>
      </c>
      <c r="R418" s="289">
        <v>23875</v>
      </c>
      <c r="S418" s="289">
        <v>62206.25</v>
      </c>
      <c r="T418" s="290">
        <f t="shared" ca="1" si="19"/>
        <v>62206.25</v>
      </c>
      <c r="U418" s="109"/>
      <c r="V418" s="109" t="s">
        <v>1366</v>
      </c>
      <c r="W418" s="109" t="s">
        <v>1369</v>
      </c>
      <c r="X418" s="108" t="s">
        <v>1367</v>
      </c>
      <c r="Y418" s="108" t="s">
        <v>1155</v>
      </c>
      <c r="Z418" s="287">
        <v>40390</v>
      </c>
      <c r="AA418" s="107">
        <f t="shared" ca="1" si="20"/>
        <v>46752</v>
      </c>
      <c r="AB418" s="108" t="s">
        <v>1670</v>
      </c>
      <c r="AC418" s="108" t="s">
        <v>1669</v>
      </c>
      <c r="AD418" s="108">
        <v>1993</v>
      </c>
      <c r="AE418" s="110">
        <v>911</v>
      </c>
      <c r="AF418" s="110">
        <v>911</v>
      </c>
      <c r="AG418" s="108" t="s">
        <v>1665</v>
      </c>
      <c r="AH418" s="110"/>
      <c r="AI418" s="109" t="s">
        <v>991</v>
      </c>
      <c r="AJ418" s="109"/>
      <c r="AK418" s="80">
        <v>46752</v>
      </c>
      <c r="AL418" s="78">
        <v>2027</v>
      </c>
      <c r="AM418" s="78">
        <v>2028</v>
      </c>
      <c r="AN418" s="78">
        <v>2037</v>
      </c>
      <c r="AO418" s="251">
        <f ca="1">IF(J418=0,0,J418*AV418/100/IF(OR($P$7="",ISNUMBER($P$7)=FALSE),1,((1+$P$7/100)^(IF(OR($P$11="",ISNUMBER($P$11)=FALSE),AL418,IF(YEAR(NOW())+$P$11&lt;AL418,YEAR(NOW())+$P$11,AL418))-YEAR(NOW()))))*IF(OR($P$9="",ISNUMBER($P$9)=FALSE),1,((1+$P$9/100)^(IF(OR($P$11="",ISNUMBER($P$11)=FALSE),AL418,IF(YEAR(NOW())+$P$11&lt;AL418,YEAR(NOW())+$P$11,AL418))-YEAR(NOW())))))</f>
        <v>34800</v>
      </c>
      <c r="AP418" s="251">
        <f ca="1">IF(K418=0,0,K418*AV418/100/IF(OR($P$7="",ISNUMBER($P$7)=FALSE),1,((1+$P$7/100)^(IF(OR($P$11="",ISNUMBER($P$11)=FALSE),AM418,IF(YEAR(NOW())+$P$11+1&lt;AM418,YEAR(NOW())+$P$11+1,AM418))-YEAR(NOW()))))*IF(OR($P$9="",ISNUMBER($P$9)=FALSE),1,((1+$P$9/100)^(IF(OR($P$11="",ISNUMBER($P$11)=FALSE),AM418,IF(YEAR(NOW())+$P$11+1&lt;AM418,YEAR(NOW())+$P$11+1,AM418))-YEAR(NOW())))))</f>
        <v>14500</v>
      </c>
      <c r="AQ418" s="251"/>
      <c r="AR418" s="251">
        <f ca="1">IF(M418="$0 (pad)",0,IF(M418=0,0,M418*AV418/100/IF(OR($P$7="",ISNUMBER($P$7)=FALSE),1,((1+$P$7/100)^(IF(OR($P$11="",ISNUMBER($P$11)=FALSE),AN418,IF(YEAR(NOW())+$P$11+10&lt;AN418,YEAR(NOW())+$P$11+10,AN418))-YEAR(NOW()))))*IF(OR($P$9="",ISNUMBER($P$9)=FALSE),1,((1+$P$9/100)^(IF(OR($P$11="",ISNUMBER($P$11)=FALSE),AN418,IF(YEAR(NOW())+$P$11+10&lt;AN418,YEAR(NOW())+$P$11+10,AN418))-YEAR(NOW()))))))</f>
        <v>0</v>
      </c>
      <c r="AS418" s="251">
        <f ca="1">IF(N418="$0 (pad)",0,IF(N418=0,0,N418*AV418/100/IF(OR($P$7="",ISNUMBER($P$7)=FALSE),1,((1+$P$7/100)^(IF(OR($P$11="",ISNUMBER($P$11)=FALSE),AN418,IF(YEAR(NOW())+$P$11+10&lt;AN418,YEAR(NOW())+$P$11+10,AN418))-YEAR(NOW()))))*IF(OR($P$9="",ISNUMBER($P$9)=FALSE),1,((1+$P$9/100)^(IF(OR($P$11="",ISNUMBER($P$11)=FALSE),AN418,IF(YEAR(NOW())+$P$11+10&lt;AN418,YEAR(NOW())+$P$11+10,AN418))-YEAR(NOW()))))))</f>
        <v>37500</v>
      </c>
      <c r="AT418" s="251">
        <f ca="1">IF(Q418=0,0,Q418*AV418/100/IF(OR($P$7="",ISNUMBER($P$7)=FALSE),1,((1+$P$7/100)^(IF(OR($P$11="",ISNUMBER($P$11)=FALSE),AL418,IF(YEAR(NOW())+$P$11&lt;AL418,YEAR(NOW())+$P$11,AL418))-YEAR(NOW()))))*IF(OR($P$9="",ISNUMBER($P$9)=FALSE),1,((1+$P$9/100)^(IF(OR($P$11="",ISNUMBER($P$11)=FALSE),AL418,IF(YEAR(NOW())+$P$11&lt;AL418,YEAR(NOW())+$P$11,AL418))-YEAR(NOW())))))</f>
        <v>38331.25</v>
      </c>
      <c r="AU418" s="251">
        <f ca="1">IF(R418=0,0,R418*AV418/100/IF(OR($P$7="",ISNUMBER($P$7)=FALSE),1,((1+$P$7/100)^(IF(OR($P$11="",ISNUMBER($P$11)=FALSE),IF(AN418="",YEAR(NOW())+5,AN418),IF(YEAR(NOW())+$P$11+10&lt;IF(AN418="",YEAR(NOW())+5,AN418),YEAR(NOW())+$P$11+10,IF(AN418="",YEAR(NOW())+5,AN418)))-YEAR(NOW()))))*IF(OR($P$9="",ISNUMBER($P$9)=FALSE),1,((1+$P$9/100)^(IF(OR($P$11="",ISNUMBER($P$11)=FALSE),IF(AN418="",YEAR(NOW())+5,AN418),IF(YEAR(NOW())+$P$11+10&lt;IF(AN418="",YEAR(NOW())+5,AN418),YEAR(NOW())+$P$11+10,IF(AN418="",YEAR(NOW())+5,AN418)))-YEAR(NOW())))))</f>
        <v>23875</v>
      </c>
      <c r="AV418" s="78">
        <v>100</v>
      </c>
    </row>
    <row r="419" spans="1:48" x14ac:dyDescent="0.15">
      <c r="A419" s="112">
        <v>400</v>
      </c>
      <c r="B419" s="112" t="s">
        <v>1660</v>
      </c>
      <c r="C419" s="113" t="s">
        <v>1361</v>
      </c>
      <c r="D419" s="112" t="s">
        <v>558</v>
      </c>
      <c r="E419" s="119">
        <v>301355</v>
      </c>
      <c r="F419" s="112" t="s">
        <v>966</v>
      </c>
      <c r="G419" s="112" t="s">
        <v>1391</v>
      </c>
      <c r="H419" s="112" t="s">
        <v>1391</v>
      </c>
      <c r="I419" s="116">
        <v>1</v>
      </c>
      <c r="J419" s="288">
        <v>0</v>
      </c>
      <c r="K419" s="288">
        <v>0</v>
      </c>
      <c r="L419" s="288"/>
      <c r="M419" s="288">
        <v>0</v>
      </c>
      <c r="N419" s="288">
        <v>30800</v>
      </c>
      <c r="O419" s="288">
        <v>30800</v>
      </c>
      <c r="P419" s="288">
        <f t="shared" ca="1" si="18"/>
        <v>30800</v>
      </c>
      <c r="Q419" s="289">
        <v>0</v>
      </c>
      <c r="R419" s="289">
        <v>23875</v>
      </c>
      <c r="S419" s="289">
        <v>23875</v>
      </c>
      <c r="T419" s="290">
        <f t="shared" ca="1" si="19"/>
        <v>23875</v>
      </c>
      <c r="U419" s="109"/>
      <c r="V419" s="109" t="s">
        <v>1366</v>
      </c>
      <c r="W419" s="109" t="s">
        <v>1369</v>
      </c>
      <c r="X419" s="108" t="s">
        <v>1367</v>
      </c>
      <c r="Y419" s="108" t="s">
        <v>1156</v>
      </c>
      <c r="Z419" s="287"/>
      <c r="AA419" s="107" t="str">
        <f t="shared" ca="1" si="20"/>
        <v>Complete</v>
      </c>
      <c r="AB419" s="108"/>
      <c r="AC419" s="108" t="s">
        <v>1669</v>
      </c>
      <c r="AD419" s="108">
        <v>2004</v>
      </c>
      <c r="AE419" s="110">
        <v>732</v>
      </c>
      <c r="AF419" s="110">
        <v>732</v>
      </c>
      <c r="AG419" s="108" t="s">
        <v>1664</v>
      </c>
      <c r="AH419" s="110"/>
      <c r="AI419" s="109" t="s">
        <v>991</v>
      </c>
      <c r="AJ419" s="109"/>
      <c r="AK419" s="78" t="s">
        <v>990</v>
      </c>
      <c r="AN419" s="78">
        <v>2027</v>
      </c>
      <c r="AO419" s="251">
        <f ca="1">IF(J419=0,0,J419*AV419/100/IF(OR($P$7="",ISNUMBER($P$7)=FALSE),1,((1+$P$7/100)^(IF(OR($P$11="",ISNUMBER($P$11)=FALSE),AL419,IF(YEAR(NOW())+$P$11&lt;AL419,YEAR(NOW())+$P$11,AL419))-YEAR(NOW()))))*IF(OR($P$9="",ISNUMBER($P$9)=FALSE),1,((1+$P$9/100)^(IF(OR($P$11="",ISNUMBER($P$11)=FALSE),AL419,IF(YEAR(NOW())+$P$11&lt;AL419,YEAR(NOW())+$P$11,AL419))-YEAR(NOW())))))</f>
        <v>0</v>
      </c>
      <c r="AP419" s="251">
        <f ca="1">IF(K419=0,0,K419*AV419/100/IF(OR($P$7="",ISNUMBER($P$7)=FALSE),1,((1+$P$7/100)^(IF(OR($P$11="",ISNUMBER($P$11)=FALSE),AM419,IF(YEAR(NOW())+$P$11+1&lt;AM419,YEAR(NOW())+$P$11+1,AM419))-YEAR(NOW()))))*IF(OR($P$9="",ISNUMBER($P$9)=FALSE),1,((1+$P$9/100)^(IF(OR($P$11="",ISNUMBER($P$11)=FALSE),AM419,IF(YEAR(NOW())+$P$11+1&lt;AM419,YEAR(NOW())+$P$11+1,AM419))-YEAR(NOW())))))</f>
        <v>0</v>
      </c>
      <c r="AQ419" s="251"/>
      <c r="AR419" s="251">
        <f ca="1">IF(M419="$0 (pad)",0,IF(M419=0,0,M419*AV419/100/IF(OR($P$7="",ISNUMBER($P$7)=FALSE),1,((1+$P$7/100)^(IF(OR($P$11="",ISNUMBER($P$11)=FALSE),AN419,IF(YEAR(NOW())+$P$11+10&lt;AN419,YEAR(NOW())+$P$11+10,AN419))-YEAR(NOW()))))*IF(OR($P$9="",ISNUMBER($P$9)=FALSE),1,((1+$P$9/100)^(IF(OR($P$11="",ISNUMBER($P$11)=FALSE),AN419,IF(YEAR(NOW())+$P$11+10&lt;AN419,YEAR(NOW())+$P$11+10,AN419))-YEAR(NOW()))))))</f>
        <v>0</v>
      </c>
      <c r="AS419" s="251">
        <f ca="1">IF(N419="$0 (pad)",0,IF(N419=0,0,N419*AV419/100/IF(OR($P$7="",ISNUMBER($P$7)=FALSE),1,((1+$P$7/100)^(IF(OR($P$11="",ISNUMBER($P$11)=FALSE),AN419,IF(YEAR(NOW())+$P$11+10&lt;AN419,YEAR(NOW())+$P$11+10,AN419))-YEAR(NOW()))))*IF(OR($P$9="",ISNUMBER($P$9)=FALSE),1,((1+$P$9/100)^(IF(OR($P$11="",ISNUMBER($P$11)=FALSE),AN419,IF(YEAR(NOW())+$P$11+10&lt;AN419,YEAR(NOW())+$P$11+10,AN419))-YEAR(NOW()))))))</f>
        <v>30800</v>
      </c>
      <c r="AT419" s="251">
        <f ca="1">IF(Q419=0,0,Q419*AV419/100/IF(OR($P$7="",ISNUMBER($P$7)=FALSE),1,((1+$P$7/100)^(IF(OR($P$11="",ISNUMBER($P$11)=FALSE),AL419,IF(YEAR(NOW())+$P$11&lt;AL419,YEAR(NOW())+$P$11,AL419))-YEAR(NOW()))))*IF(OR($P$9="",ISNUMBER($P$9)=FALSE),1,((1+$P$9/100)^(IF(OR($P$11="",ISNUMBER($P$11)=FALSE),AL419,IF(YEAR(NOW())+$P$11&lt;AL419,YEAR(NOW())+$P$11,AL419))-YEAR(NOW())))))</f>
        <v>0</v>
      </c>
      <c r="AU419" s="251">
        <f ca="1">IF(R419=0,0,R419*AV419/100/IF(OR($P$7="",ISNUMBER($P$7)=FALSE),1,((1+$P$7/100)^(IF(OR($P$11="",ISNUMBER($P$11)=FALSE),IF(AN419="",YEAR(NOW())+5,AN419),IF(YEAR(NOW())+$P$11+10&lt;IF(AN419="",YEAR(NOW())+5,AN419),YEAR(NOW())+$P$11+10,IF(AN419="",YEAR(NOW())+5,AN419)))-YEAR(NOW()))))*IF(OR($P$9="",ISNUMBER($P$9)=FALSE),1,((1+$P$9/100)^(IF(OR($P$11="",ISNUMBER($P$11)=FALSE),IF(AN419="",YEAR(NOW())+5,AN419),IF(YEAR(NOW())+$P$11+10&lt;IF(AN419="",YEAR(NOW())+5,AN419),YEAR(NOW())+$P$11+10,IF(AN419="",YEAR(NOW())+5,AN419)))-YEAR(NOW())))))</f>
        <v>23875</v>
      </c>
      <c r="AV419" s="78">
        <v>100</v>
      </c>
    </row>
    <row r="420" spans="1:48" x14ac:dyDescent="0.15">
      <c r="A420" s="112">
        <v>401</v>
      </c>
      <c r="B420" s="112" t="s">
        <v>1660</v>
      </c>
      <c r="C420" s="113" t="s">
        <v>1361</v>
      </c>
      <c r="D420" s="112" t="s">
        <v>559</v>
      </c>
      <c r="E420" s="119">
        <v>313380</v>
      </c>
      <c r="F420" s="112" t="s">
        <v>966</v>
      </c>
      <c r="G420" s="112" t="s">
        <v>1661</v>
      </c>
      <c r="H420" s="112" t="s">
        <v>1661</v>
      </c>
      <c r="I420" s="116">
        <v>0.45</v>
      </c>
      <c r="J420" s="288">
        <v>22100</v>
      </c>
      <c r="K420" s="288">
        <v>14500</v>
      </c>
      <c r="L420" s="288"/>
      <c r="M420" s="288">
        <v>0</v>
      </c>
      <c r="N420" s="288">
        <v>30800</v>
      </c>
      <c r="O420" s="288">
        <v>67400</v>
      </c>
      <c r="P420" s="288">
        <f t="shared" ca="1" si="18"/>
        <v>30330</v>
      </c>
      <c r="Q420" s="289">
        <v>30665</v>
      </c>
      <c r="R420" s="289">
        <v>23875</v>
      </c>
      <c r="S420" s="289">
        <v>54540</v>
      </c>
      <c r="T420" s="290">
        <f t="shared" ca="1" si="19"/>
        <v>24543</v>
      </c>
      <c r="U420" s="109"/>
      <c r="V420" s="109" t="s">
        <v>1366</v>
      </c>
      <c r="W420" s="109" t="s">
        <v>1369</v>
      </c>
      <c r="X420" s="108" t="s">
        <v>1367</v>
      </c>
      <c r="Y420" s="108" t="s">
        <v>1157</v>
      </c>
      <c r="Z420" s="287">
        <v>44957</v>
      </c>
      <c r="AA420" s="107">
        <f t="shared" ca="1" si="20"/>
        <v>49340</v>
      </c>
      <c r="AB420" s="108" t="s">
        <v>1670</v>
      </c>
      <c r="AC420" s="108" t="s">
        <v>1669</v>
      </c>
      <c r="AD420" s="108">
        <v>2004</v>
      </c>
      <c r="AE420" s="110">
        <v>948</v>
      </c>
      <c r="AF420" s="110">
        <v>911.72</v>
      </c>
      <c r="AG420" s="108" t="s">
        <v>1665</v>
      </c>
      <c r="AH420" s="110"/>
      <c r="AI420" s="109" t="s">
        <v>991</v>
      </c>
      <c r="AJ420" s="109"/>
      <c r="AK420" s="80">
        <v>49340</v>
      </c>
      <c r="AL420" s="78">
        <v>2035</v>
      </c>
      <c r="AM420" s="78">
        <v>2036</v>
      </c>
      <c r="AN420" s="78">
        <v>2045</v>
      </c>
      <c r="AO420" s="251">
        <f ca="1">IF(J420=0,0,J420*AV420/100/IF(OR($P$7="",ISNUMBER($P$7)=FALSE),1,((1+$P$7/100)^(IF(OR($P$11="",ISNUMBER($P$11)=FALSE),AL420,IF(YEAR(NOW())+$P$11&lt;AL420,YEAR(NOW())+$P$11,AL420))-YEAR(NOW()))))*IF(OR($P$9="",ISNUMBER($P$9)=FALSE),1,((1+$P$9/100)^(IF(OR($P$11="",ISNUMBER($P$11)=FALSE),AL420,IF(YEAR(NOW())+$P$11&lt;AL420,YEAR(NOW())+$P$11,AL420))-YEAR(NOW())))))</f>
        <v>9945</v>
      </c>
      <c r="AP420" s="251">
        <f ca="1">IF(K420=0,0,K420*AV420/100/IF(OR($P$7="",ISNUMBER($P$7)=FALSE),1,((1+$P$7/100)^(IF(OR($P$11="",ISNUMBER($P$11)=FALSE),AM420,IF(YEAR(NOW())+$P$11+1&lt;AM420,YEAR(NOW())+$P$11+1,AM420))-YEAR(NOW()))))*IF(OR($P$9="",ISNUMBER($P$9)=FALSE),1,((1+$P$9/100)^(IF(OR($P$11="",ISNUMBER($P$11)=FALSE),AM420,IF(YEAR(NOW())+$P$11+1&lt;AM420,YEAR(NOW())+$P$11+1,AM420))-YEAR(NOW())))))</f>
        <v>6525</v>
      </c>
      <c r="AQ420" s="251"/>
      <c r="AR420" s="251">
        <f ca="1">IF(M420="$0 (pad)",0,IF(M420=0,0,M420*AV420/100/IF(OR($P$7="",ISNUMBER($P$7)=FALSE),1,((1+$P$7/100)^(IF(OR($P$11="",ISNUMBER($P$11)=FALSE),AN420,IF(YEAR(NOW())+$P$11+10&lt;AN420,YEAR(NOW())+$P$11+10,AN420))-YEAR(NOW()))))*IF(OR($P$9="",ISNUMBER($P$9)=FALSE),1,((1+$P$9/100)^(IF(OR($P$11="",ISNUMBER($P$11)=FALSE),AN420,IF(YEAR(NOW())+$P$11+10&lt;AN420,YEAR(NOW())+$P$11+10,AN420))-YEAR(NOW()))))))</f>
        <v>0</v>
      </c>
      <c r="AS420" s="251">
        <f ca="1">IF(N420="$0 (pad)",0,IF(N420=0,0,N420*AV420/100/IF(OR($P$7="",ISNUMBER($P$7)=FALSE),1,((1+$P$7/100)^(IF(OR($P$11="",ISNUMBER($P$11)=FALSE),AN420,IF(YEAR(NOW())+$P$11+10&lt;AN420,YEAR(NOW())+$P$11+10,AN420))-YEAR(NOW()))))*IF(OR($P$9="",ISNUMBER($P$9)=FALSE),1,((1+$P$9/100)^(IF(OR($P$11="",ISNUMBER($P$11)=FALSE),AN420,IF(YEAR(NOW())+$P$11+10&lt;AN420,YEAR(NOW())+$P$11+10,AN420))-YEAR(NOW()))))))</f>
        <v>13860</v>
      </c>
      <c r="AT420" s="251">
        <f ca="1">IF(Q420=0,0,Q420*AV420/100/IF(OR($P$7="",ISNUMBER($P$7)=FALSE),1,((1+$P$7/100)^(IF(OR($P$11="",ISNUMBER($P$11)=FALSE),AL420,IF(YEAR(NOW())+$P$11&lt;AL420,YEAR(NOW())+$P$11,AL420))-YEAR(NOW()))))*IF(OR($P$9="",ISNUMBER($P$9)=FALSE),1,((1+$P$9/100)^(IF(OR($P$11="",ISNUMBER($P$11)=FALSE),AL420,IF(YEAR(NOW())+$P$11&lt;AL420,YEAR(NOW())+$P$11,AL420))-YEAR(NOW())))))</f>
        <v>13799.25</v>
      </c>
      <c r="AU420" s="251">
        <f ca="1">IF(R420=0,0,R420*AV420/100/IF(OR($P$7="",ISNUMBER($P$7)=FALSE),1,((1+$P$7/100)^(IF(OR($P$11="",ISNUMBER($P$11)=FALSE),IF(AN420="",YEAR(NOW())+5,AN420),IF(YEAR(NOW())+$P$11+10&lt;IF(AN420="",YEAR(NOW())+5,AN420),YEAR(NOW())+$P$11+10,IF(AN420="",YEAR(NOW())+5,AN420)))-YEAR(NOW()))))*IF(OR($P$9="",ISNUMBER($P$9)=FALSE),1,((1+$P$9/100)^(IF(OR($P$11="",ISNUMBER($P$11)=FALSE),IF(AN420="",YEAR(NOW())+5,AN420),IF(YEAR(NOW())+$P$11+10&lt;IF(AN420="",YEAR(NOW())+5,AN420),YEAR(NOW())+$P$11+10,IF(AN420="",YEAR(NOW())+5,AN420)))-YEAR(NOW())))))</f>
        <v>10743.75</v>
      </c>
      <c r="AV420" s="78">
        <v>45</v>
      </c>
    </row>
    <row r="421" spans="1:48" x14ac:dyDescent="0.15">
      <c r="A421" s="112">
        <v>402</v>
      </c>
      <c r="B421" s="112" t="s">
        <v>1660</v>
      </c>
      <c r="C421" s="113" t="s">
        <v>1361</v>
      </c>
      <c r="D421" s="112" t="s">
        <v>560</v>
      </c>
      <c r="E421" s="119">
        <v>327151</v>
      </c>
      <c r="F421" s="112" t="s">
        <v>1387</v>
      </c>
      <c r="G421" s="112" t="s">
        <v>1391</v>
      </c>
      <c r="H421" s="112" t="s">
        <v>1391</v>
      </c>
      <c r="I421" s="116">
        <v>0.45</v>
      </c>
      <c r="J421" s="288">
        <v>0</v>
      </c>
      <c r="K421" s="288">
        <v>0</v>
      </c>
      <c r="L421" s="288"/>
      <c r="M421" s="288">
        <v>0</v>
      </c>
      <c r="N421" s="288">
        <v>30800</v>
      </c>
      <c r="O421" s="288">
        <v>30800</v>
      </c>
      <c r="P421" s="288">
        <f t="shared" ca="1" si="18"/>
        <v>13860</v>
      </c>
      <c r="Q421" s="289">
        <v>0</v>
      </c>
      <c r="R421" s="289">
        <v>23875</v>
      </c>
      <c r="S421" s="289">
        <v>23875</v>
      </c>
      <c r="T421" s="290">
        <f t="shared" ca="1" si="19"/>
        <v>10743.75</v>
      </c>
      <c r="U421" s="109"/>
      <c r="V421" s="109" t="s">
        <v>1366</v>
      </c>
      <c r="W421" s="109" t="s">
        <v>1369</v>
      </c>
      <c r="X421" s="108" t="s">
        <v>1367</v>
      </c>
      <c r="Y421" s="108" t="s">
        <v>1158</v>
      </c>
      <c r="Z421" s="287"/>
      <c r="AA421" s="107" t="str">
        <f t="shared" ca="1" si="20"/>
        <v>Complete</v>
      </c>
      <c r="AB421" s="108"/>
      <c r="AC421" s="108" t="s">
        <v>1669</v>
      </c>
      <c r="AD421" s="108">
        <v>2005</v>
      </c>
      <c r="AE421" s="110">
        <v>938</v>
      </c>
      <c r="AF421" s="110">
        <v>938</v>
      </c>
      <c r="AG421" s="108" t="s">
        <v>1665</v>
      </c>
      <c r="AH421" s="110"/>
      <c r="AI421" s="109" t="s">
        <v>1002</v>
      </c>
      <c r="AJ421" s="109"/>
      <c r="AK421" s="78" t="s">
        <v>990</v>
      </c>
      <c r="AN421" s="78">
        <v>2027</v>
      </c>
      <c r="AO421" s="251">
        <f ca="1">IF(J421=0,0,J421*AV421/100/IF(OR($P$7="",ISNUMBER($P$7)=FALSE),1,((1+$P$7/100)^(IF(OR($P$11="",ISNUMBER($P$11)=FALSE),AL421,IF(YEAR(NOW())+$P$11&lt;AL421,YEAR(NOW())+$P$11,AL421))-YEAR(NOW()))))*IF(OR($P$9="",ISNUMBER($P$9)=FALSE),1,((1+$P$9/100)^(IF(OR($P$11="",ISNUMBER($P$11)=FALSE),AL421,IF(YEAR(NOW())+$P$11&lt;AL421,YEAR(NOW())+$P$11,AL421))-YEAR(NOW())))))</f>
        <v>0</v>
      </c>
      <c r="AP421" s="251">
        <f ca="1">IF(K421=0,0,K421*AV421/100/IF(OR($P$7="",ISNUMBER($P$7)=FALSE),1,((1+$P$7/100)^(IF(OR($P$11="",ISNUMBER($P$11)=FALSE),AM421,IF(YEAR(NOW())+$P$11+1&lt;AM421,YEAR(NOW())+$P$11+1,AM421))-YEAR(NOW()))))*IF(OR($P$9="",ISNUMBER($P$9)=FALSE),1,((1+$P$9/100)^(IF(OR($P$11="",ISNUMBER($P$11)=FALSE),AM421,IF(YEAR(NOW())+$P$11+1&lt;AM421,YEAR(NOW())+$P$11+1,AM421))-YEAR(NOW())))))</f>
        <v>0</v>
      </c>
      <c r="AQ421" s="251"/>
      <c r="AR421" s="251">
        <f ca="1">IF(M421="$0 (pad)",0,IF(M421=0,0,M421*AV421/100/IF(OR($P$7="",ISNUMBER($P$7)=FALSE),1,((1+$P$7/100)^(IF(OR($P$11="",ISNUMBER($P$11)=FALSE),AN421,IF(YEAR(NOW())+$P$11+10&lt;AN421,YEAR(NOW())+$P$11+10,AN421))-YEAR(NOW()))))*IF(OR($P$9="",ISNUMBER($P$9)=FALSE),1,((1+$P$9/100)^(IF(OR($P$11="",ISNUMBER($P$11)=FALSE),AN421,IF(YEAR(NOW())+$P$11+10&lt;AN421,YEAR(NOW())+$P$11+10,AN421))-YEAR(NOW()))))))</f>
        <v>0</v>
      </c>
      <c r="AS421" s="251">
        <f ca="1">IF(N421="$0 (pad)",0,IF(N421=0,0,N421*AV421/100/IF(OR($P$7="",ISNUMBER($P$7)=FALSE),1,((1+$P$7/100)^(IF(OR($P$11="",ISNUMBER($P$11)=FALSE),AN421,IF(YEAR(NOW())+$P$11+10&lt;AN421,YEAR(NOW())+$P$11+10,AN421))-YEAR(NOW()))))*IF(OR($P$9="",ISNUMBER($P$9)=FALSE),1,((1+$P$9/100)^(IF(OR($P$11="",ISNUMBER($P$11)=FALSE),AN421,IF(YEAR(NOW())+$P$11+10&lt;AN421,YEAR(NOW())+$P$11+10,AN421))-YEAR(NOW()))))))</f>
        <v>13860</v>
      </c>
      <c r="AT421" s="251">
        <f ca="1">IF(Q421=0,0,Q421*AV421/100/IF(OR($P$7="",ISNUMBER($P$7)=FALSE),1,((1+$P$7/100)^(IF(OR($P$11="",ISNUMBER($P$11)=FALSE),AL421,IF(YEAR(NOW())+$P$11&lt;AL421,YEAR(NOW())+$P$11,AL421))-YEAR(NOW()))))*IF(OR($P$9="",ISNUMBER($P$9)=FALSE),1,((1+$P$9/100)^(IF(OR($P$11="",ISNUMBER($P$11)=FALSE),AL421,IF(YEAR(NOW())+$P$11&lt;AL421,YEAR(NOW())+$P$11,AL421))-YEAR(NOW())))))</f>
        <v>0</v>
      </c>
      <c r="AU421" s="251">
        <f ca="1">IF(R421=0,0,R421*AV421/100/IF(OR($P$7="",ISNUMBER($P$7)=FALSE),1,((1+$P$7/100)^(IF(OR($P$11="",ISNUMBER($P$11)=FALSE),IF(AN421="",YEAR(NOW())+5,AN421),IF(YEAR(NOW())+$P$11+10&lt;IF(AN421="",YEAR(NOW())+5,AN421),YEAR(NOW())+$P$11+10,IF(AN421="",YEAR(NOW())+5,AN421)))-YEAR(NOW()))))*IF(OR($P$9="",ISNUMBER($P$9)=FALSE),1,((1+$P$9/100)^(IF(OR($P$11="",ISNUMBER($P$11)=FALSE),IF(AN421="",YEAR(NOW())+5,AN421),IF(YEAR(NOW())+$P$11+10&lt;IF(AN421="",YEAR(NOW())+5,AN421),YEAR(NOW())+$P$11+10,IF(AN421="",YEAR(NOW())+5,AN421)))-YEAR(NOW())))))</f>
        <v>10743.75</v>
      </c>
      <c r="AV421" s="78">
        <v>45</v>
      </c>
    </row>
    <row r="422" spans="1:48" x14ac:dyDescent="0.15">
      <c r="A422" s="112">
        <v>403</v>
      </c>
      <c r="B422" s="112" t="s">
        <v>1660</v>
      </c>
      <c r="C422" s="113" t="s">
        <v>1361</v>
      </c>
      <c r="D422" s="112" t="s">
        <v>561</v>
      </c>
      <c r="E422" s="119">
        <v>188672</v>
      </c>
      <c r="F422" s="112" t="s">
        <v>966</v>
      </c>
      <c r="G422" s="112" t="s">
        <v>1391</v>
      </c>
      <c r="H422" s="112" t="s">
        <v>1391</v>
      </c>
      <c r="I422" s="116">
        <v>1</v>
      </c>
      <c r="J422" s="288">
        <v>0</v>
      </c>
      <c r="K422" s="288">
        <v>0</v>
      </c>
      <c r="L422" s="288"/>
      <c r="M422" s="288">
        <v>0</v>
      </c>
      <c r="N422" s="288">
        <v>30800</v>
      </c>
      <c r="O422" s="288">
        <v>30800</v>
      </c>
      <c r="P422" s="288">
        <f t="shared" ca="1" si="18"/>
        <v>30800</v>
      </c>
      <c r="Q422" s="289">
        <v>0</v>
      </c>
      <c r="R422" s="289">
        <v>23875</v>
      </c>
      <c r="S422" s="289">
        <v>23875</v>
      </c>
      <c r="T422" s="290">
        <f t="shared" ca="1" si="19"/>
        <v>23875</v>
      </c>
      <c r="U422" s="109"/>
      <c r="V422" s="109" t="s">
        <v>1366</v>
      </c>
      <c r="W422" s="109" t="s">
        <v>1369</v>
      </c>
      <c r="X422" s="108" t="s">
        <v>1367</v>
      </c>
      <c r="Y422" s="108" t="s">
        <v>1159</v>
      </c>
      <c r="Z422" s="287"/>
      <c r="AA422" s="107" t="str">
        <f t="shared" ca="1" si="20"/>
        <v>Complete</v>
      </c>
      <c r="AB422" s="108"/>
      <c r="AC422" s="108" t="s">
        <v>1669</v>
      </c>
      <c r="AD422" s="108">
        <v>1996</v>
      </c>
      <c r="AE422" s="110">
        <v>925</v>
      </c>
      <c r="AF422" s="110">
        <v>925</v>
      </c>
      <c r="AG422" s="108" t="s">
        <v>1665</v>
      </c>
      <c r="AH422" s="110"/>
      <c r="AI422" s="109" t="s">
        <v>991</v>
      </c>
      <c r="AJ422" s="109"/>
      <c r="AK422" s="78" t="s">
        <v>990</v>
      </c>
      <c r="AN422" s="78">
        <v>2027</v>
      </c>
      <c r="AO422" s="251">
        <f ca="1">IF(J422=0,0,J422*AV422/100/IF(OR($P$7="",ISNUMBER($P$7)=FALSE),1,((1+$P$7/100)^(IF(OR($P$11="",ISNUMBER($P$11)=FALSE),AL422,IF(YEAR(NOW())+$P$11&lt;AL422,YEAR(NOW())+$P$11,AL422))-YEAR(NOW()))))*IF(OR($P$9="",ISNUMBER($P$9)=FALSE),1,((1+$P$9/100)^(IF(OR($P$11="",ISNUMBER($P$11)=FALSE),AL422,IF(YEAR(NOW())+$P$11&lt;AL422,YEAR(NOW())+$P$11,AL422))-YEAR(NOW())))))</f>
        <v>0</v>
      </c>
      <c r="AP422" s="251">
        <f ca="1">IF(K422=0,0,K422*AV422/100/IF(OR($P$7="",ISNUMBER($P$7)=FALSE),1,((1+$P$7/100)^(IF(OR($P$11="",ISNUMBER($P$11)=FALSE),AM422,IF(YEAR(NOW())+$P$11+1&lt;AM422,YEAR(NOW())+$P$11+1,AM422))-YEAR(NOW()))))*IF(OR($P$9="",ISNUMBER($P$9)=FALSE),1,((1+$P$9/100)^(IF(OR($P$11="",ISNUMBER($P$11)=FALSE),AM422,IF(YEAR(NOW())+$P$11+1&lt;AM422,YEAR(NOW())+$P$11+1,AM422))-YEAR(NOW())))))</f>
        <v>0</v>
      </c>
      <c r="AQ422" s="251"/>
      <c r="AR422" s="251">
        <f ca="1">IF(M422="$0 (pad)",0,IF(M422=0,0,M422*AV422/100/IF(OR($P$7="",ISNUMBER($P$7)=FALSE),1,((1+$P$7/100)^(IF(OR($P$11="",ISNUMBER($P$11)=FALSE),AN422,IF(YEAR(NOW())+$P$11+10&lt;AN422,YEAR(NOW())+$P$11+10,AN422))-YEAR(NOW()))))*IF(OR($P$9="",ISNUMBER($P$9)=FALSE),1,((1+$P$9/100)^(IF(OR($P$11="",ISNUMBER($P$11)=FALSE),AN422,IF(YEAR(NOW())+$P$11+10&lt;AN422,YEAR(NOW())+$P$11+10,AN422))-YEAR(NOW()))))))</f>
        <v>0</v>
      </c>
      <c r="AS422" s="251">
        <f ca="1">IF(N422="$0 (pad)",0,IF(N422=0,0,N422*AV422/100/IF(OR($P$7="",ISNUMBER($P$7)=FALSE),1,((1+$P$7/100)^(IF(OR($P$11="",ISNUMBER($P$11)=FALSE),AN422,IF(YEAR(NOW())+$P$11+10&lt;AN422,YEAR(NOW())+$P$11+10,AN422))-YEAR(NOW()))))*IF(OR($P$9="",ISNUMBER($P$9)=FALSE),1,((1+$P$9/100)^(IF(OR($P$11="",ISNUMBER($P$11)=FALSE),AN422,IF(YEAR(NOW())+$P$11+10&lt;AN422,YEAR(NOW())+$P$11+10,AN422))-YEAR(NOW()))))))</f>
        <v>30800</v>
      </c>
      <c r="AT422" s="251">
        <f ca="1">IF(Q422=0,0,Q422*AV422/100/IF(OR($P$7="",ISNUMBER($P$7)=FALSE),1,((1+$P$7/100)^(IF(OR($P$11="",ISNUMBER($P$11)=FALSE),AL422,IF(YEAR(NOW())+$P$11&lt;AL422,YEAR(NOW())+$P$11,AL422))-YEAR(NOW()))))*IF(OR($P$9="",ISNUMBER($P$9)=FALSE),1,((1+$P$9/100)^(IF(OR($P$11="",ISNUMBER($P$11)=FALSE),AL422,IF(YEAR(NOW())+$P$11&lt;AL422,YEAR(NOW())+$P$11,AL422))-YEAR(NOW())))))</f>
        <v>0</v>
      </c>
      <c r="AU422" s="251">
        <f ca="1">IF(R422=0,0,R422*AV422/100/IF(OR($P$7="",ISNUMBER($P$7)=FALSE),1,((1+$P$7/100)^(IF(OR($P$11="",ISNUMBER($P$11)=FALSE),IF(AN422="",YEAR(NOW())+5,AN422),IF(YEAR(NOW())+$P$11+10&lt;IF(AN422="",YEAR(NOW())+5,AN422),YEAR(NOW())+$P$11+10,IF(AN422="",YEAR(NOW())+5,AN422)))-YEAR(NOW()))))*IF(OR($P$9="",ISNUMBER($P$9)=FALSE),1,((1+$P$9/100)^(IF(OR($P$11="",ISNUMBER($P$11)=FALSE),IF(AN422="",YEAR(NOW())+5,AN422),IF(YEAR(NOW())+$P$11+10&lt;IF(AN422="",YEAR(NOW())+5,AN422),YEAR(NOW())+$P$11+10,IF(AN422="",YEAR(NOW())+5,AN422)))-YEAR(NOW())))))</f>
        <v>23875</v>
      </c>
      <c r="AV422" s="78">
        <v>100</v>
      </c>
    </row>
    <row r="423" spans="1:48" x14ac:dyDescent="0.15">
      <c r="A423" s="112">
        <v>404</v>
      </c>
      <c r="B423" s="112" t="s">
        <v>1660</v>
      </c>
      <c r="C423" s="113" t="s">
        <v>1361</v>
      </c>
      <c r="D423" s="112" t="s">
        <v>562</v>
      </c>
      <c r="E423" s="119">
        <v>204903</v>
      </c>
      <c r="F423" s="112" t="s">
        <v>966</v>
      </c>
      <c r="G423" s="112" t="s">
        <v>1391</v>
      </c>
      <c r="H423" s="112" t="s">
        <v>1391</v>
      </c>
      <c r="I423" s="116">
        <v>1</v>
      </c>
      <c r="J423" s="288">
        <v>0</v>
      </c>
      <c r="K423" s="288">
        <v>0</v>
      </c>
      <c r="L423" s="288"/>
      <c r="M423" s="288">
        <v>0</v>
      </c>
      <c r="N423" s="288">
        <v>30800</v>
      </c>
      <c r="O423" s="288">
        <v>30800</v>
      </c>
      <c r="P423" s="288">
        <f t="shared" ca="1" si="18"/>
        <v>30800</v>
      </c>
      <c r="Q423" s="289">
        <v>0</v>
      </c>
      <c r="R423" s="289">
        <v>23875</v>
      </c>
      <c r="S423" s="289">
        <v>23875</v>
      </c>
      <c r="T423" s="290">
        <f t="shared" ca="1" si="19"/>
        <v>23875</v>
      </c>
      <c r="U423" s="109"/>
      <c r="V423" s="109" t="s">
        <v>1366</v>
      </c>
      <c r="W423" s="109" t="s">
        <v>1370</v>
      </c>
      <c r="X423" s="108" t="s">
        <v>1367</v>
      </c>
      <c r="Y423" s="108" t="s">
        <v>1160</v>
      </c>
      <c r="Z423" s="287"/>
      <c r="AA423" s="107" t="str">
        <f t="shared" ca="1" si="20"/>
        <v>Complete</v>
      </c>
      <c r="AB423" s="108"/>
      <c r="AC423" s="108" t="s">
        <v>1669</v>
      </c>
      <c r="AD423" s="108">
        <v>1997</v>
      </c>
      <c r="AE423" s="110">
        <v>1000</v>
      </c>
      <c r="AF423" s="110">
        <v>1000</v>
      </c>
      <c r="AG423" s="108" t="s">
        <v>1665</v>
      </c>
      <c r="AH423" s="110"/>
      <c r="AI423" s="109" t="s">
        <v>991</v>
      </c>
      <c r="AJ423" s="109"/>
      <c r="AK423" s="78" t="s">
        <v>990</v>
      </c>
      <c r="AM423" s="78">
        <v>2025</v>
      </c>
      <c r="AN423" s="78">
        <v>2027</v>
      </c>
      <c r="AO423" s="251">
        <f ca="1">IF(J423=0,0,J423*AV423/100/IF(OR($P$7="",ISNUMBER($P$7)=FALSE),1,((1+$P$7/100)^(IF(OR($P$11="",ISNUMBER($P$11)=FALSE),AL423,IF(YEAR(NOW())+$P$11&lt;AL423,YEAR(NOW())+$P$11,AL423))-YEAR(NOW()))))*IF(OR($P$9="",ISNUMBER($P$9)=FALSE),1,((1+$P$9/100)^(IF(OR($P$11="",ISNUMBER($P$11)=FALSE),AL423,IF(YEAR(NOW())+$P$11&lt;AL423,YEAR(NOW())+$P$11,AL423))-YEAR(NOW())))))</f>
        <v>0</v>
      </c>
      <c r="AP423" s="251">
        <f ca="1">IF(K423=0,0,K423*AV423/100/IF(OR($P$7="",ISNUMBER($P$7)=FALSE),1,((1+$P$7/100)^(IF(OR($P$11="",ISNUMBER($P$11)=FALSE),AM423,IF(YEAR(NOW())+$P$11+1&lt;AM423,YEAR(NOW())+$P$11+1,AM423))-YEAR(NOW()))))*IF(OR($P$9="",ISNUMBER($P$9)=FALSE),1,((1+$P$9/100)^(IF(OR($P$11="",ISNUMBER($P$11)=FALSE),AM423,IF(YEAR(NOW())+$P$11+1&lt;AM423,YEAR(NOW())+$P$11+1,AM423))-YEAR(NOW())))))</f>
        <v>0</v>
      </c>
      <c r="AQ423" s="251"/>
      <c r="AR423" s="251">
        <f ca="1">IF(M423="$0 (pad)",0,IF(M423=0,0,M423*AV423/100/IF(OR($P$7="",ISNUMBER($P$7)=FALSE),1,((1+$P$7/100)^(IF(OR($P$11="",ISNUMBER($P$11)=FALSE),AN423,IF(YEAR(NOW())+$P$11+10&lt;AN423,YEAR(NOW())+$P$11+10,AN423))-YEAR(NOW()))))*IF(OR($P$9="",ISNUMBER($P$9)=FALSE),1,((1+$P$9/100)^(IF(OR($P$11="",ISNUMBER($P$11)=FALSE),AN423,IF(YEAR(NOW())+$P$11+10&lt;AN423,YEAR(NOW())+$P$11+10,AN423))-YEAR(NOW()))))))</f>
        <v>0</v>
      </c>
      <c r="AS423" s="251">
        <f ca="1">IF(N423="$0 (pad)",0,IF(N423=0,0,N423*AV423/100/IF(OR($P$7="",ISNUMBER($P$7)=FALSE),1,((1+$P$7/100)^(IF(OR($P$11="",ISNUMBER($P$11)=FALSE),AN423,IF(YEAR(NOW())+$P$11+10&lt;AN423,YEAR(NOW())+$P$11+10,AN423))-YEAR(NOW()))))*IF(OR($P$9="",ISNUMBER($P$9)=FALSE),1,((1+$P$9/100)^(IF(OR($P$11="",ISNUMBER($P$11)=FALSE),AN423,IF(YEAR(NOW())+$P$11+10&lt;AN423,YEAR(NOW())+$P$11+10,AN423))-YEAR(NOW()))))))</f>
        <v>30800</v>
      </c>
      <c r="AT423" s="251">
        <f ca="1">IF(Q423=0,0,Q423*AV423/100/IF(OR($P$7="",ISNUMBER($P$7)=FALSE),1,((1+$P$7/100)^(IF(OR($P$11="",ISNUMBER($P$11)=FALSE),AL423,IF(YEAR(NOW())+$P$11&lt;AL423,YEAR(NOW())+$P$11,AL423))-YEAR(NOW()))))*IF(OR($P$9="",ISNUMBER($P$9)=FALSE),1,((1+$P$9/100)^(IF(OR($P$11="",ISNUMBER($P$11)=FALSE),AL423,IF(YEAR(NOW())+$P$11&lt;AL423,YEAR(NOW())+$P$11,AL423))-YEAR(NOW())))))</f>
        <v>0</v>
      </c>
      <c r="AU423" s="251">
        <f ca="1">IF(R423=0,0,R423*AV423/100/IF(OR($P$7="",ISNUMBER($P$7)=FALSE),1,((1+$P$7/100)^(IF(OR($P$11="",ISNUMBER($P$11)=FALSE),IF(AN423="",YEAR(NOW())+5,AN423),IF(YEAR(NOW())+$P$11+10&lt;IF(AN423="",YEAR(NOW())+5,AN423),YEAR(NOW())+$P$11+10,IF(AN423="",YEAR(NOW())+5,AN423)))-YEAR(NOW()))))*IF(OR($P$9="",ISNUMBER($P$9)=FALSE),1,((1+$P$9/100)^(IF(OR($P$11="",ISNUMBER($P$11)=FALSE),IF(AN423="",YEAR(NOW())+5,AN423),IF(YEAR(NOW())+$P$11+10&lt;IF(AN423="",YEAR(NOW())+5,AN423),YEAR(NOW())+$P$11+10,IF(AN423="",YEAR(NOW())+5,AN423)))-YEAR(NOW())))))</f>
        <v>23875</v>
      </c>
      <c r="AV423" s="78">
        <v>100</v>
      </c>
    </row>
    <row r="424" spans="1:48" x14ac:dyDescent="0.15">
      <c r="A424" s="112">
        <v>405</v>
      </c>
      <c r="B424" s="112" t="s">
        <v>1660</v>
      </c>
      <c r="C424" s="113" t="s">
        <v>1361</v>
      </c>
      <c r="D424" s="112" t="s">
        <v>563</v>
      </c>
      <c r="E424" s="119">
        <v>165089</v>
      </c>
      <c r="F424" s="112" t="s">
        <v>966</v>
      </c>
      <c r="G424" s="112" t="s">
        <v>1391</v>
      </c>
      <c r="H424" s="112" t="s">
        <v>1391</v>
      </c>
      <c r="I424" s="116">
        <v>1</v>
      </c>
      <c r="J424" s="288">
        <v>0</v>
      </c>
      <c r="K424" s="288">
        <v>0</v>
      </c>
      <c r="L424" s="288"/>
      <c r="M424" s="288">
        <v>0</v>
      </c>
      <c r="N424" s="288">
        <v>37500</v>
      </c>
      <c r="O424" s="288">
        <v>37500</v>
      </c>
      <c r="P424" s="288">
        <f t="shared" ca="1" si="18"/>
        <v>37500</v>
      </c>
      <c r="Q424" s="289">
        <v>0</v>
      </c>
      <c r="R424" s="289">
        <v>23875</v>
      </c>
      <c r="S424" s="289">
        <v>23875</v>
      </c>
      <c r="T424" s="290">
        <f t="shared" ca="1" si="19"/>
        <v>23875</v>
      </c>
      <c r="U424" s="109"/>
      <c r="V424" s="109" t="s">
        <v>1366</v>
      </c>
      <c r="W424" s="109" t="s">
        <v>1370</v>
      </c>
      <c r="X424" s="108" t="s">
        <v>1367</v>
      </c>
      <c r="Y424" s="108" t="s">
        <v>1161</v>
      </c>
      <c r="Z424" s="287"/>
      <c r="AA424" s="107" t="str">
        <f t="shared" ca="1" si="20"/>
        <v>Complete</v>
      </c>
      <c r="AB424" s="108"/>
      <c r="AC424" s="108" t="s">
        <v>1669</v>
      </c>
      <c r="AD424" s="108">
        <v>1994</v>
      </c>
      <c r="AE424" s="110">
        <v>1019</v>
      </c>
      <c r="AF424" s="110">
        <v>1019</v>
      </c>
      <c r="AG424" s="108" t="s">
        <v>1665</v>
      </c>
      <c r="AH424" s="110"/>
      <c r="AI424" s="109" t="s">
        <v>991</v>
      </c>
      <c r="AJ424" s="109"/>
      <c r="AK424" s="78" t="s">
        <v>990</v>
      </c>
      <c r="AM424" s="78">
        <v>2025</v>
      </c>
      <c r="AN424" s="78">
        <v>2027</v>
      </c>
      <c r="AO424" s="251">
        <f ca="1">IF(J424=0,0,J424*AV424/100/IF(OR($P$7="",ISNUMBER($P$7)=FALSE),1,((1+$P$7/100)^(IF(OR($P$11="",ISNUMBER($P$11)=FALSE),AL424,IF(YEAR(NOW())+$P$11&lt;AL424,YEAR(NOW())+$P$11,AL424))-YEAR(NOW()))))*IF(OR($P$9="",ISNUMBER($P$9)=FALSE),1,((1+$P$9/100)^(IF(OR($P$11="",ISNUMBER($P$11)=FALSE),AL424,IF(YEAR(NOW())+$P$11&lt;AL424,YEAR(NOW())+$P$11,AL424))-YEAR(NOW())))))</f>
        <v>0</v>
      </c>
      <c r="AP424" s="251">
        <f ca="1">IF(K424=0,0,K424*AV424/100/IF(OR($P$7="",ISNUMBER($P$7)=FALSE),1,((1+$P$7/100)^(IF(OR($P$11="",ISNUMBER($P$11)=FALSE),AM424,IF(YEAR(NOW())+$P$11+1&lt;AM424,YEAR(NOW())+$P$11+1,AM424))-YEAR(NOW()))))*IF(OR($P$9="",ISNUMBER($P$9)=FALSE),1,((1+$P$9/100)^(IF(OR($P$11="",ISNUMBER($P$11)=FALSE),AM424,IF(YEAR(NOW())+$P$11+1&lt;AM424,YEAR(NOW())+$P$11+1,AM424))-YEAR(NOW())))))</f>
        <v>0</v>
      </c>
      <c r="AQ424" s="251"/>
      <c r="AR424" s="251">
        <f ca="1">IF(M424="$0 (pad)",0,IF(M424=0,0,M424*AV424/100/IF(OR($P$7="",ISNUMBER($P$7)=FALSE),1,((1+$P$7/100)^(IF(OR($P$11="",ISNUMBER($P$11)=FALSE),AN424,IF(YEAR(NOW())+$P$11+10&lt;AN424,YEAR(NOW())+$P$11+10,AN424))-YEAR(NOW()))))*IF(OR($P$9="",ISNUMBER($P$9)=FALSE),1,((1+$P$9/100)^(IF(OR($P$11="",ISNUMBER($P$11)=FALSE),AN424,IF(YEAR(NOW())+$P$11+10&lt;AN424,YEAR(NOW())+$P$11+10,AN424))-YEAR(NOW()))))))</f>
        <v>0</v>
      </c>
      <c r="AS424" s="251">
        <f ca="1">IF(N424="$0 (pad)",0,IF(N424=0,0,N424*AV424/100/IF(OR($P$7="",ISNUMBER($P$7)=FALSE),1,((1+$P$7/100)^(IF(OR($P$11="",ISNUMBER($P$11)=FALSE),AN424,IF(YEAR(NOW())+$P$11+10&lt;AN424,YEAR(NOW())+$P$11+10,AN424))-YEAR(NOW()))))*IF(OR($P$9="",ISNUMBER($P$9)=FALSE),1,((1+$P$9/100)^(IF(OR($P$11="",ISNUMBER($P$11)=FALSE),AN424,IF(YEAR(NOW())+$P$11+10&lt;AN424,YEAR(NOW())+$P$11+10,AN424))-YEAR(NOW()))))))</f>
        <v>37500</v>
      </c>
      <c r="AT424" s="251">
        <f ca="1">IF(Q424=0,0,Q424*AV424/100/IF(OR($P$7="",ISNUMBER($P$7)=FALSE),1,((1+$P$7/100)^(IF(OR($P$11="",ISNUMBER($P$11)=FALSE),AL424,IF(YEAR(NOW())+$P$11&lt;AL424,YEAR(NOW())+$P$11,AL424))-YEAR(NOW()))))*IF(OR($P$9="",ISNUMBER($P$9)=FALSE),1,((1+$P$9/100)^(IF(OR($P$11="",ISNUMBER($P$11)=FALSE),AL424,IF(YEAR(NOW())+$P$11&lt;AL424,YEAR(NOW())+$P$11,AL424))-YEAR(NOW())))))</f>
        <v>0</v>
      </c>
      <c r="AU424" s="251">
        <f ca="1">IF(R424=0,0,R424*AV424/100/IF(OR($P$7="",ISNUMBER($P$7)=FALSE),1,((1+$P$7/100)^(IF(OR($P$11="",ISNUMBER($P$11)=FALSE),IF(AN424="",YEAR(NOW())+5,AN424),IF(YEAR(NOW())+$P$11+10&lt;IF(AN424="",YEAR(NOW())+5,AN424),YEAR(NOW())+$P$11+10,IF(AN424="",YEAR(NOW())+5,AN424)))-YEAR(NOW()))))*IF(OR($P$9="",ISNUMBER($P$9)=FALSE),1,((1+$P$9/100)^(IF(OR($P$11="",ISNUMBER($P$11)=FALSE),IF(AN424="",YEAR(NOW())+5,AN424),IF(YEAR(NOW())+$P$11+10&lt;IF(AN424="",YEAR(NOW())+5,AN424),YEAR(NOW())+$P$11+10,IF(AN424="",YEAR(NOW())+5,AN424)))-YEAR(NOW())))))</f>
        <v>23875</v>
      </c>
      <c r="AV424" s="78">
        <v>100</v>
      </c>
    </row>
    <row r="425" spans="1:48" x14ac:dyDescent="0.15">
      <c r="A425" s="112">
        <v>406</v>
      </c>
      <c r="B425" s="112" t="s">
        <v>1660</v>
      </c>
      <c r="C425" s="113" t="s">
        <v>1361</v>
      </c>
      <c r="D425" s="112" t="s">
        <v>564</v>
      </c>
      <c r="E425" s="119">
        <v>159122</v>
      </c>
      <c r="F425" s="112" t="s">
        <v>966</v>
      </c>
      <c r="G425" s="112" t="s">
        <v>1661</v>
      </c>
      <c r="H425" s="112" t="s">
        <v>1661</v>
      </c>
      <c r="I425" s="116">
        <v>1</v>
      </c>
      <c r="J425" s="288">
        <v>26600</v>
      </c>
      <c r="K425" s="288">
        <v>14500</v>
      </c>
      <c r="L425" s="288"/>
      <c r="M425" s="288">
        <v>0</v>
      </c>
      <c r="N425" s="288">
        <v>37500</v>
      </c>
      <c r="O425" s="288">
        <v>78600</v>
      </c>
      <c r="P425" s="288">
        <f t="shared" ca="1" si="18"/>
        <v>78600</v>
      </c>
      <c r="Q425" s="289">
        <v>30665</v>
      </c>
      <c r="R425" s="289">
        <v>23875</v>
      </c>
      <c r="S425" s="289">
        <v>54540</v>
      </c>
      <c r="T425" s="290">
        <f t="shared" ca="1" si="19"/>
        <v>54540</v>
      </c>
      <c r="U425" s="109"/>
      <c r="V425" s="109" t="s">
        <v>1366</v>
      </c>
      <c r="W425" s="109" t="s">
        <v>1370</v>
      </c>
      <c r="X425" s="108" t="s">
        <v>1367</v>
      </c>
      <c r="Y425" s="108" t="s">
        <v>1162</v>
      </c>
      <c r="Z425" s="287">
        <v>40877</v>
      </c>
      <c r="AA425" s="107">
        <f t="shared" ca="1" si="20"/>
        <v>46752</v>
      </c>
      <c r="AB425" s="108" t="s">
        <v>1670</v>
      </c>
      <c r="AC425" s="108" t="s">
        <v>1669</v>
      </c>
      <c r="AD425" s="108">
        <v>1993</v>
      </c>
      <c r="AE425" s="110">
        <v>1066</v>
      </c>
      <c r="AF425" s="110">
        <v>1066</v>
      </c>
      <c r="AG425" s="108" t="s">
        <v>1665</v>
      </c>
      <c r="AH425" s="110"/>
      <c r="AI425" s="109" t="s">
        <v>991</v>
      </c>
      <c r="AJ425" s="109"/>
      <c r="AK425" s="80">
        <v>46752</v>
      </c>
      <c r="AL425" s="78">
        <v>2027</v>
      </c>
      <c r="AM425" s="78">
        <v>2028</v>
      </c>
      <c r="AN425" s="78">
        <v>2037</v>
      </c>
      <c r="AO425" s="251">
        <f ca="1">IF(J425=0,0,J425*AV425/100/IF(OR($P$7="",ISNUMBER($P$7)=FALSE),1,((1+$P$7/100)^(IF(OR($P$11="",ISNUMBER($P$11)=FALSE),AL425,IF(YEAR(NOW())+$P$11&lt;AL425,YEAR(NOW())+$P$11,AL425))-YEAR(NOW()))))*IF(OR($P$9="",ISNUMBER($P$9)=FALSE),1,((1+$P$9/100)^(IF(OR($P$11="",ISNUMBER($P$11)=FALSE),AL425,IF(YEAR(NOW())+$P$11&lt;AL425,YEAR(NOW())+$P$11,AL425))-YEAR(NOW())))))</f>
        <v>26600</v>
      </c>
      <c r="AP425" s="251">
        <f ca="1">IF(K425=0,0,K425*AV425/100/IF(OR($P$7="",ISNUMBER($P$7)=FALSE),1,((1+$P$7/100)^(IF(OR($P$11="",ISNUMBER($P$11)=FALSE),AM425,IF(YEAR(NOW())+$P$11+1&lt;AM425,YEAR(NOW())+$P$11+1,AM425))-YEAR(NOW()))))*IF(OR($P$9="",ISNUMBER($P$9)=FALSE),1,((1+$P$9/100)^(IF(OR($P$11="",ISNUMBER($P$11)=FALSE),AM425,IF(YEAR(NOW())+$P$11+1&lt;AM425,YEAR(NOW())+$P$11+1,AM425))-YEAR(NOW())))))</f>
        <v>14500</v>
      </c>
      <c r="AQ425" s="251"/>
      <c r="AR425" s="251">
        <f ca="1">IF(M425="$0 (pad)",0,IF(M425=0,0,M425*AV425/100/IF(OR($P$7="",ISNUMBER($P$7)=FALSE),1,((1+$P$7/100)^(IF(OR($P$11="",ISNUMBER($P$11)=FALSE),AN425,IF(YEAR(NOW())+$P$11+10&lt;AN425,YEAR(NOW())+$P$11+10,AN425))-YEAR(NOW()))))*IF(OR($P$9="",ISNUMBER($P$9)=FALSE),1,((1+$P$9/100)^(IF(OR($P$11="",ISNUMBER($P$11)=FALSE),AN425,IF(YEAR(NOW())+$P$11+10&lt;AN425,YEAR(NOW())+$P$11+10,AN425))-YEAR(NOW()))))))</f>
        <v>0</v>
      </c>
      <c r="AS425" s="251">
        <f ca="1">IF(N425="$0 (pad)",0,IF(N425=0,0,N425*AV425/100/IF(OR($P$7="",ISNUMBER($P$7)=FALSE),1,((1+$P$7/100)^(IF(OR($P$11="",ISNUMBER($P$11)=FALSE),AN425,IF(YEAR(NOW())+$P$11+10&lt;AN425,YEAR(NOW())+$P$11+10,AN425))-YEAR(NOW()))))*IF(OR($P$9="",ISNUMBER($P$9)=FALSE),1,((1+$P$9/100)^(IF(OR($P$11="",ISNUMBER($P$11)=FALSE),AN425,IF(YEAR(NOW())+$P$11+10&lt;AN425,YEAR(NOW())+$P$11+10,AN425))-YEAR(NOW()))))))</f>
        <v>37500</v>
      </c>
      <c r="AT425" s="251">
        <f ca="1">IF(Q425=0,0,Q425*AV425/100/IF(OR($P$7="",ISNUMBER($P$7)=FALSE),1,((1+$P$7/100)^(IF(OR($P$11="",ISNUMBER($P$11)=FALSE),AL425,IF(YEAR(NOW())+$P$11&lt;AL425,YEAR(NOW())+$P$11,AL425))-YEAR(NOW()))))*IF(OR($P$9="",ISNUMBER($P$9)=FALSE),1,((1+$P$9/100)^(IF(OR($P$11="",ISNUMBER($P$11)=FALSE),AL425,IF(YEAR(NOW())+$P$11&lt;AL425,YEAR(NOW())+$P$11,AL425))-YEAR(NOW())))))</f>
        <v>30665</v>
      </c>
      <c r="AU425" s="251">
        <f ca="1">IF(R425=0,0,R425*AV425/100/IF(OR($P$7="",ISNUMBER($P$7)=FALSE),1,((1+$P$7/100)^(IF(OR($P$11="",ISNUMBER($P$11)=FALSE),IF(AN425="",YEAR(NOW())+5,AN425),IF(YEAR(NOW())+$P$11+10&lt;IF(AN425="",YEAR(NOW())+5,AN425),YEAR(NOW())+$P$11+10,IF(AN425="",YEAR(NOW())+5,AN425)))-YEAR(NOW()))))*IF(OR($P$9="",ISNUMBER($P$9)=FALSE),1,((1+$P$9/100)^(IF(OR($P$11="",ISNUMBER($P$11)=FALSE),IF(AN425="",YEAR(NOW())+5,AN425),IF(YEAR(NOW())+$P$11+10&lt;IF(AN425="",YEAR(NOW())+5,AN425),YEAR(NOW())+$P$11+10,IF(AN425="",YEAR(NOW())+5,AN425)))-YEAR(NOW())))))</f>
        <v>23875</v>
      </c>
      <c r="AV425" s="78">
        <v>100</v>
      </c>
    </row>
    <row r="426" spans="1:48" x14ac:dyDescent="0.15">
      <c r="A426" s="112">
        <v>407</v>
      </c>
      <c r="B426" s="112" t="s">
        <v>1660</v>
      </c>
      <c r="C426" s="113" t="s">
        <v>1361</v>
      </c>
      <c r="D426" s="112" t="s">
        <v>565</v>
      </c>
      <c r="E426" s="119">
        <v>365053</v>
      </c>
      <c r="F426" s="112" t="s">
        <v>1387</v>
      </c>
      <c r="G426" s="112" t="s">
        <v>1661</v>
      </c>
      <c r="H426" s="112" t="s">
        <v>1661</v>
      </c>
      <c r="I426" s="116">
        <v>0.3</v>
      </c>
      <c r="J426" s="288">
        <v>29400</v>
      </c>
      <c r="K426" s="288">
        <v>20500</v>
      </c>
      <c r="L426" s="288"/>
      <c r="M426" s="288">
        <v>0</v>
      </c>
      <c r="N426" s="288">
        <v>30800</v>
      </c>
      <c r="O426" s="288">
        <v>80700</v>
      </c>
      <c r="P426" s="288">
        <f t="shared" ca="1" si="18"/>
        <v>24210</v>
      </c>
      <c r="Q426" s="289">
        <v>43314</v>
      </c>
      <c r="R426" s="289">
        <v>23875</v>
      </c>
      <c r="S426" s="289">
        <v>67189</v>
      </c>
      <c r="T426" s="290">
        <f t="shared" ca="1" si="19"/>
        <v>20156.7</v>
      </c>
      <c r="U426" s="109"/>
      <c r="V426" s="109" t="s">
        <v>1366</v>
      </c>
      <c r="W426" s="109" t="s">
        <v>1370</v>
      </c>
      <c r="X426" s="108" t="s">
        <v>1367</v>
      </c>
      <c r="Y426" s="108" t="s">
        <v>1163</v>
      </c>
      <c r="Z426" s="287">
        <v>41973</v>
      </c>
      <c r="AA426" s="107">
        <f t="shared" ca="1" si="20"/>
        <v>46356</v>
      </c>
      <c r="AB426" s="108" t="s">
        <v>1670</v>
      </c>
      <c r="AC426" s="108" t="s">
        <v>1669</v>
      </c>
      <c r="AD426" s="108">
        <v>2006</v>
      </c>
      <c r="AE426" s="110">
        <v>781</v>
      </c>
      <c r="AF426" s="110">
        <v>781</v>
      </c>
      <c r="AG426" s="108" t="s">
        <v>1666</v>
      </c>
      <c r="AH426" s="110"/>
      <c r="AI426" s="109" t="s">
        <v>995</v>
      </c>
      <c r="AJ426" s="109"/>
      <c r="AK426" s="80">
        <v>46356</v>
      </c>
      <c r="AL426" s="78">
        <v>2026</v>
      </c>
      <c r="AM426" s="78">
        <v>2027</v>
      </c>
      <c r="AN426" s="78">
        <v>2036</v>
      </c>
      <c r="AO426" s="251">
        <f ca="1">IF(J426=0,0,J426*AV426/100/IF(OR($P$7="",ISNUMBER($P$7)=FALSE),1,((1+$P$7/100)^(IF(OR($P$11="",ISNUMBER($P$11)=FALSE),AL426,IF(YEAR(NOW())+$P$11&lt;AL426,YEAR(NOW())+$P$11,AL426))-YEAR(NOW()))))*IF(OR($P$9="",ISNUMBER($P$9)=FALSE),1,((1+$P$9/100)^(IF(OR($P$11="",ISNUMBER($P$11)=FALSE),AL426,IF(YEAR(NOW())+$P$11&lt;AL426,YEAR(NOW())+$P$11,AL426))-YEAR(NOW())))))</f>
        <v>8820</v>
      </c>
      <c r="AP426" s="251">
        <f ca="1">IF(K426=0,0,K426*AV426/100/IF(OR($P$7="",ISNUMBER($P$7)=FALSE),1,((1+$P$7/100)^(IF(OR($P$11="",ISNUMBER($P$11)=FALSE),AM426,IF(YEAR(NOW())+$P$11+1&lt;AM426,YEAR(NOW())+$P$11+1,AM426))-YEAR(NOW()))))*IF(OR($P$9="",ISNUMBER($P$9)=FALSE),1,((1+$P$9/100)^(IF(OR($P$11="",ISNUMBER($P$11)=FALSE),AM426,IF(YEAR(NOW())+$P$11+1&lt;AM426,YEAR(NOW())+$P$11+1,AM426))-YEAR(NOW())))))</f>
        <v>6150</v>
      </c>
      <c r="AQ426" s="251"/>
      <c r="AR426" s="251">
        <f ca="1">IF(M426="$0 (pad)",0,IF(M426=0,0,M426*AV426/100/IF(OR($P$7="",ISNUMBER($P$7)=FALSE),1,((1+$P$7/100)^(IF(OR($P$11="",ISNUMBER($P$11)=FALSE),AN426,IF(YEAR(NOW())+$P$11+10&lt;AN426,YEAR(NOW())+$P$11+10,AN426))-YEAR(NOW()))))*IF(OR($P$9="",ISNUMBER($P$9)=FALSE),1,((1+$P$9/100)^(IF(OR($P$11="",ISNUMBER($P$11)=FALSE),AN426,IF(YEAR(NOW())+$P$11+10&lt;AN426,YEAR(NOW())+$P$11+10,AN426))-YEAR(NOW()))))))</f>
        <v>0</v>
      </c>
      <c r="AS426" s="251">
        <f ca="1">IF(N426="$0 (pad)",0,IF(N426=0,0,N426*AV426/100/IF(OR($P$7="",ISNUMBER($P$7)=FALSE),1,((1+$P$7/100)^(IF(OR($P$11="",ISNUMBER($P$11)=FALSE),AN426,IF(YEAR(NOW())+$P$11+10&lt;AN426,YEAR(NOW())+$P$11+10,AN426))-YEAR(NOW()))))*IF(OR($P$9="",ISNUMBER($P$9)=FALSE),1,((1+$P$9/100)^(IF(OR($P$11="",ISNUMBER($P$11)=FALSE),AN426,IF(YEAR(NOW())+$P$11+10&lt;AN426,YEAR(NOW())+$P$11+10,AN426))-YEAR(NOW()))))))</f>
        <v>9240</v>
      </c>
      <c r="AT426" s="251">
        <f ca="1">IF(Q426=0,0,Q426*AV426/100/IF(OR($P$7="",ISNUMBER($P$7)=FALSE),1,((1+$P$7/100)^(IF(OR($P$11="",ISNUMBER($P$11)=FALSE),AL426,IF(YEAR(NOW())+$P$11&lt;AL426,YEAR(NOW())+$P$11,AL426))-YEAR(NOW()))))*IF(OR($P$9="",ISNUMBER($P$9)=FALSE),1,((1+$P$9/100)^(IF(OR($P$11="",ISNUMBER($P$11)=FALSE),AL426,IF(YEAR(NOW())+$P$11&lt;AL426,YEAR(NOW())+$P$11,AL426))-YEAR(NOW())))))</f>
        <v>12994.2</v>
      </c>
      <c r="AU426" s="251">
        <f ca="1">IF(R426=0,0,R426*AV426/100/IF(OR($P$7="",ISNUMBER($P$7)=FALSE),1,((1+$P$7/100)^(IF(OR($P$11="",ISNUMBER($P$11)=FALSE),IF(AN426="",YEAR(NOW())+5,AN426),IF(YEAR(NOW())+$P$11+10&lt;IF(AN426="",YEAR(NOW())+5,AN426),YEAR(NOW())+$P$11+10,IF(AN426="",YEAR(NOW())+5,AN426)))-YEAR(NOW()))))*IF(OR($P$9="",ISNUMBER($P$9)=FALSE),1,((1+$P$9/100)^(IF(OR($P$11="",ISNUMBER($P$11)=FALSE),IF(AN426="",YEAR(NOW())+5,AN426),IF(YEAR(NOW())+$P$11+10&lt;IF(AN426="",YEAR(NOW())+5,AN426),YEAR(NOW())+$P$11+10,IF(AN426="",YEAR(NOW())+5,AN426)))-YEAR(NOW())))))</f>
        <v>7162.5</v>
      </c>
      <c r="AV426" s="78">
        <v>30</v>
      </c>
    </row>
    <row r="427" spans="1:48" x14ac:dyDescent="0.15">
      <c r="A427" s="112">
        <v>408</v>
      </c>
      <c r="B427" s="112" t="s">
        <v>1660</v>
      </c>
      <c r="C427" s="113" t="s">
        <v>1361</v>
      </c>
      <c r="D427" s="112" t="s">
        <v>566</v>
      </c>
      <c r="E427" s="119">
        <v>364882</v>
      </c>
      <c r="F427" s="112" t="s">
        <v>1387</v>
      </c>
      <c r="G427" s="112" t="s">
        <v>1661</v>
      </c>
      <c r="H427" s="112" t="s">
        <v>1661</v>
      </c>
      <c r="I427" s="116">
        <v>0.3</v>
      </c>
      <c r="J427" s="288">
        <v>29400</v>
      </c>
      <c r="K427" s="288">
        <v>20500</v>
      </c>
      <c r="L427" s="288"/>
      <c r="M427" s="288">
        <v>0</v>
      </c>
      <c r="N427" s="288">
        <v>30800</v>
      </c>
      <c r="O427" s="288">
        <v>80700</v>
      </c>
      <c r="P427" s="288">
        <f t="shared" ca="1" si="18"/>
        <v>24210</v>
      </c>
      <c r="Q427" s="289">
        <v>43314</v>
      </c>
      <c r="R427" s="289">
        <v>23875</v>
      </c>
      <c r="S427" s="289">
        <v>67189</v>
      </c>
      <c r="T427" s="290">
        <f t="shared" ca="1" si="19"/>
        <v>20156.7</v>
      </c>
      <c r="U427" s="109"/>
      <c r="V427" s="109" t="s">
        <v>1366</v>
      </c>
      <c r="W427" s="109" t="s">
        <v>1370</v>
      </c>
      <c r="X427" s="108" t="s">
        <v>1367</v>
      </c>
      <c r="Y427" s="108" t="s">
        <v>1164</v>
      </c>
      <c r="Z427" s="287">
        <v>42490</v>
      </c>
      <c r="AA427" s="107">
        <f t="shared" ca="1" si="20"/>
        <v>46873</v>
      </c>
      <c r="AB427" s="108" t="s">
        <v>1670</v>
      </c>
      <c r="AC427" s="108" t="s">
        <v>1669</v>
      </c>
      <c r="AD427" s="108">
        <v>2006</v>
      </c>
      <c r="AE427" s="110">
        <v>781</v>
      </c>
      <c r="AF427" s="110">
        <v>781</v>
      </c>
      <c r="AG427" s="108" t="s">
        <v>1666</v>
      </c>
      <c r="AH427" s="110"/>
      <c r="AI427" s="109" t="s">
        <v>995</v>
      </c>
      <c r="AJ427" s="109"/>
      <c r="AK427" s="80">
        <v>46873</v>
      </c>
      <c r="AL427" s="78">
        <v>2028</v>
      </c>
      <c r="AM427" s="78">
        <v>2029</v>
      </c>
      <c r="AN427" s="78">
        <v>2038</v>
      </c>
      <c r="AO427" s="251">
        <f ca="1">IF(J427=0,0,J427*AV427/100/IF(OR($P$7="",ISNUMBER($P$7)=FALSE),1,((1+$P$7/100)^(IF(OR($P$11="",ISNUMBER($P$11)=FALSE),AL427,IF(YEAR(NOW())+$P$11&lt;AL427,YEAR(NOW())+$P$11,AL427))-YEAR(NOW()))))*IF(OR($P$9="",ISNUMBER($P$9)=FALSE),1,((1+$P$9/100)^(IF(OR($P$11="",ISNUMBER($P$11)=FALSE),AL427,IF(YEAR(NOW())+$P$11&lt;AL427,YEAR(NOW())+$P$11,AL427))-YEAR(NOW())))))</f>
        <v>8820</v>
      </c>
      <c r="AP427" s="251">
        <f ca="1">IF(K427=0,0,K427*AV427/100/IF(OR($P$7="",ISNUMBER($P$7)=FALSE),1,((1+$P$7/100)^(IF(OR($P$11="",ISNUMBER($P$11)=FALSE),AM427,IF(YEAR(NOW())+$P$11+1&lt;AM427,YEAR(NOW())+$P$11+1,AM427))-YEAR(NOW()))))*IF(OR($P$9="",ISNUMBER($P$9)=FALSE),1,((1+$P$9/100)^(IF(OR($P$11="",ISNUMBER($P$11)=FALSE),AM427,IF(YEAR(NOW())+$P$11+1&lt;AM427,YEAR(NOW())+$P$11+1,AM427))-YEAR(NOW())))))</f>
        <v>6150</v>
      </c>
      <c r="AQ427" s="251"/>
      <c r="AR427" s="251">
        <f ca="1">IF(M427="$0 (pad)",0,IF(M427=0,0,M427*AV427/100/IF(OR($P$7="",ISNUMBER($P$7)=FALSE),1,((1+$P$7/100)^(IF(OR($P$11="",ISNUMBER($P$11)=FALSE),AN427,IF(YEAR(NOW())+$P$11+10&lt;AN427,YEAR(NOW())+$P$11+10,AN427))-YEAR(NOW()))))*IF(OR($P$9="",ISNUMBER($P$9)=FALSE),1,((1+$P$9/100)^(IF(OR($P$11="",ISNUMBER($P$11)=FALSE),AN427,IF(YEAR(NOW())+$P$11+10&lt;AN427,YEAR(NOW())+$P$11+10,AN427))-YEAR(NOW()))))))</f>
        <v>0</v>
      </c>
      <c r="AS427" s="251">
        <f ca="1">IF(N427="$0 (pad)",0,IF(N427=0,0,N427*AV427/100/IF(OR($P$7="",ISNUMBER($P$7)=FALSE),1,((1+$P$7/100)^(IF(OR($P$11="",ISNUMBER($P$11)=FALSE),AN427,IF(YEAR(NOW())+$P$11+10&lt;AN427,YEAR(NOW())+$P$11+10,AN427))-YEAR(NOW()))))*IF(OR($P$9="",ISNUMBER($P$9)=FALSE),1,((1+$P$9/100)^(IF(OR($P$11="",ISNUMBER($P$11)=FALSE),AN427,IF(YEAR(NOW())+$P$11+10&lt;AN427,YEAR(NOW())+$P$11+10,AN427))-YEAR(NOW()))))))</f>
        <v>9240</v>
      </c>
      <c r="AT427" s="251">
        <f ca="1">IF(Q427=0,0,Q427*AV427/100/IF(OR($P$7="",ISNUMBER($P$7)=FALSE),1,((1+$P$7/100)^(IF(OR($P$11="",ISNUMBER($P$11)=FALSE),AL427,IF(YEAR(NOW())+$P$11&lt;AL427,YEAR(NOW())+$P$11,AL427))-YEAR(NOW()))))*IF(OR($P$9="",ISNUMBER($P$9)=FALSE),1,((1+$P$9/100)^(IF(OR($P$11="",ISNUMBER($P$11)=FALSE),AL427,IF(YEAR(NOW())+$P$11&lt;AL427,YEAR(NOW())+$P$11,AL427))-YEAR(NOW())))))</f>
        <v>12994.2</v>
      </c>
      <c r="AU427" s="251">
        <f ca="1">IF(R427=0,0,R427*AV427/100/IF(OR($P$7="",ISNUMBER($P$7)=FALSE),1,((1+$P$7/100)^(IF(OR($P$11="",ISNUMBER($P$11)=FALSE),IF(AN427="",YEAR(NOW())+5,AN427),IF(YEAR(NOW())+$P$11+10&lt;IF(AN427="",YEAR(NOW())+5,AN427),YEAR(NOW())+$P$11+10,IF(AN427="",YEAR(NOW())+5,AN427)))-YEAR(NOW()))))*IF(OR($P$9="",ISNUMBER($P$9)=FALSE),1,((1+$P$9/100)^(IF(OR($P$11="",ISNUMBER($P$11)=FALSE),IF(AN427="",YEAR(NOW())+5,AN427),IF(YEAR(NOW())+$P$11+10&lt;IF(AN427="",YEAR(NOW())+5,AN427),YEAR(NOW())+$P$11+10,IF(AN427="",YEAR(NOW())+5,AN427)))-YEAR(NOW())))))</f>
        <v>7162.5</v>
      </c>
      <c r="AV427" s="78">
        <v>30</v>
      </c>
    </row>
    <row r="428" spans="1:48" x14ac:dyDescent="0.15">
      <c r="A428" s="112">
        <v>409</v>
      </c>
      <c r="B428" s="112" t="s">
        <v>1660</v>
      </c>
      <c r="C428" s="113" t="s">
        <v>1361</v>
      </c>
      <c r="D428" s="112" t="s">
        <v>567</v>
      </c>
      <c r="E428" s="119">
        <v>301367</v>
      </c>
      <c r="F428" s="112" t="s">
        <v>966</v>
      </c>
      <c r="G428" s="112" t="s">
        <v>1661</v>
      </c>
      <c r="H428" s="112" t="s">
        <v>1661</v>
      </c>
      <c r="I428" s="116">
        <v>1</v>
      </c>
      <c r="J428" s="288">
        <v>19300</v>
      </c>
      <c r="K428" s="288">
        <v>14500</v>
      </c>
      <c r="L428" s="288"/>
      <c r="M428" s="288">
        <v>0</v>
      </c>
      <c r="N428" s="288">
        <v>30800</v>
      </c>
      <c r="O428" s="288">
        <v>64600</v>
      </c>
      <c r="P428" s="288">
        <f t="shared" ca="1" si="18"/>
        <v>64600</v>
      </c>
      <c r="Q428" s="289">
        <v>38331.25</v>
      </c>
      <c r="R428" s="289">
        <v>23875</v>
      </c>
      <c r="S428" s="289">
        <v>62206.25</v>
      </c>
      <c r="T428" s="290">
        <f t="shared" ca="1" si="19"/>
        <v>62206.25</v>
      </c>
      <c r="U428" s="109"/>
      <c r="V428" s="109" t="s">
        <v>1366</v>
      </c>
      <c r="W428" s="109" t="s">
        <v>1370</v>
      </c>
      <c r="X428" s="108" t="s">
        <v>1367</v>
      </c>
      <c r="Y428" s="108" t="s">
        <v>1165</v>
      </c>
      <c r="Z428" s="287">
        <v>40421</v>
      </c>
      <c r="AA428" s="107">
        <f t="shared" ca="1" si="20"/>
        <v>46752</v>
      </c>
      <c r="AB428" s="108" t="s">
        <v>1670</v>
      </c>
      <c r="AC428" s="108" t="s">
        <v>1669</v>
      </c>
      <c r="AD428" s="108">
        <v>2004</v>
      </c>
      <c r="AE428" s="110">
        <v>812</v>
      </c>
      <c r="AF428" s="110">
        <v>812</v>
      </c>
      <c r="AG428" s="108" t="s">
        <v>1665</v>
      </c>
      <c r="AH428" s="110"/>
      <c r="AI428" s="109" t="s">
        <v>991</v>
      </c>
      <c r="AJ428" s="109"/>
      <c r="AK428" s="80">
        <v>46752</v>
      </c>
      <c r="AL428" s="78">
        <v>2027</v>
      </c>
      <c r="AM428" s="78">
        <v>2028</v>
      </c>
      <c r="AN428" s="78">
        <v>2037</v>
      </c>
      <c r="AO428" s="251">
        <f ca="1">IF(J428=0,0,J428*AV428/100/IF(OR($P$7="",ISNUMBER($P$7)=FALSE),1,((1+$P$7/100)^(IF(OR($P$11="",ISNUMBER($P$11)=FALSE),AL428,IF(YEAR(NOW())+$P$11&lt;AL428,YEAR(NOW())+$P$11,AL428))-YEAR(NOW()))))*IF(OR($P$9="",ISNUMBER($P$9)=FALSE),1,((1+$P$9/100)^(IF(OR($P$11="",ISNUMBER($P$11)=FALSE),AL428,IF(YEAR(NOW())+$P$11&lt;AL428,YEAR(NOW())+$P$11,AL428))-YEAR(NOW())))))</f>
        <v>19300</v>
      </c>
      <c r="AP428" s="251">
        <f ca="1">IF(K428=0,0,K428*AV428/100/IF(OR($P$7="",ISNUMBER($P$7)=FALSE),1,((1+$P$7/100)^(IF(OR($P$11="",ISNUMBER($P$11)=FALSE),AM428,IF(YEAR(NOW())+$P$11+1&lt;AM428,YEAR(NOW())+$P$11+1,AM428))-YEAR(NOW()))))*IF(OR($P$9="",ISNUMBER($P$9)=FALSE),1,((1+$P$9/100)^(IF(OR($P$11="",ISNUMBER($P$11)=FALSE),AM428,IF(YEAR(NOW())+$P$11+1&lt;AM428,YEAR(NOW())+$P$11+1,AM428))-YEAR(NOW())))))</f>
        <v>14500</v>
      </c>
      <c r="AQ428" s="251"/>
      <c r="AR428" s="251">
        <f ca="1">IF(M428="$0 (pad)",0,IF(M428=0,0,M428*AV428/100/IF(OR($P$7="",ISNUMBER($P$7)=FALSE),1,((1+$P$7/100)^(IF(OR($P$11="",ISNUMBER($P$11)=FALSE),AN428,IF(YEAR(NOW())+$P$11+10&lt;AN428,YEAR(NOW())+$P$11+10,AN428))-YEAR(NOW()))))*IF(OR($P$9="",ISNUMBER($P$9)=FALSE),1,((1+$P$9/100)^(IF(OR($P$11="",ISNUMBER($P$11)=FALSE),AN428,IF(YEAR(NOW())+$P$11+10&lt;AN428,YEAR(NOW())+$P$11+10,AN428))-YEAR(NOW()))))))</f>
        <v>0</v>
      </c>
      <c r="AS428" s="251">
        <f ca="1">IF(N428="$0 (pad)",0,IF(N428=0,0,N428*AV428/100/IF(OR($P$7="",ISNUMBER($P$7)=FALSE),1,((1+$P$7/100)^(IF(OR($P$11="",ISNUMBER($P$11)=FALSE),AN428,IF(YEAR(NOW())+$P$11+10&lt;AN428,YEAR(NOW())+$P$11+10,AN428))-YEAR(NOW()))))*IF(OR($P$9="",ISNUMBER($P$9)=FALSE),1,((1+$P$9/100)^(IF(OR($P$11="",ISNUMBER($P$11)=FALSE),AN428,IF(YEAR(NOW())+$P$11+10&lt;AN428,YEAR(NOW())+$P$11+10,AN428))-YEAR(NOW()))))))</f>
        <v>30800</v>
      </c>
      <c r="AT428" s="251">
        <f ca="1">IF(Q428=0,0,Q428*AV428/100/IF(OR($P$7="",ISNUMBER($P$7)=FALSE),1,((1+$P$7/100)^(IF(OR($P$11="",ISNUMBER($P$11)=FALSE),AL428,IF(YEAR(NOW())+$P$11&lt;AL428,YEAR(NOW())+$P$11,AL428))-YEAR(NOW()))))*IF(OR($P$9="",ISNUMBER($P$9)=FALSE),1,((1+$P$9/100)^(IF(OR($P$11="",ISNUMBER($P$11)=FALSE),AL428,IF(YEAR(NOW())+$P$11&lt;AL428,YEAR(NOW())+$P$11,AL428))-YEAR(NOW())))))</f>
        <v>38331.25</v>
      </c>
      <c r="AU428" s="251">
        <f ca="1">IF(R428=0,0,R428*AV428/100/IF(OR($P$7="",ISNUMBER($P$7)=FALSE),1,((1+$P$7/100)^(IF(OR($P$11="",ISNUMBER($P$11)=FALSE),IF(AN428="",YEAR(NOW())+5,AN428),IF(YEAR(NOW())+$P$11+10&lt;IF(AN428="",YEAR(NOW())+5,AN428),YEAR(NOW())+$P$11+10,IF(AN428="",YEAR(NOW())+5,AN428)))-YEAR(NOW()))))*IF(OR($P$9="",ISNUMBER($P$9)=FALSE),1,((1+$P$9/100)^(IF(OR($P$11="",ISNUMBER($P$11)=FALSE),IF(AN428="",YEAR(NOW())+5,AN428),IF(YEAR(NOW())+$P$11+10&lt;IF(AN428="",YEAR(NOW())+5,AN428),YEAR(NOW())+$P$11+10,IF(AN428="",YEAR(NOW())+5,AN428)))-YEAR(NOW())))))</f>
        <v>23875</v>
      </c>
      <c r="AV428" s="78">
        <v>100</v>
      </c>
    </row>
    <row r="429" spans="1:48" x14ac:dyDescent="0.15">
      <c r="A429" s="112">
        <v>410</v>
      </c>
      <c r="B429" s="112" t="s">
        <v>1660</v>
      </c>
      <c r="C429" s="113" t="s">
        <v>1361</v>
      </c>
      <c r="D429" s="112" t="s">
        <v>568</v>
      </c>
      <c r="E429" s="119">
        <v>180712</v>
      </c>
      <c r="F429" s="112" t="s">
        <v>966</v>
      </c>
      <c r="G429" s="112" t="s">
        <v>1661</v>
      </c>
      <c r="H429" s="112" t="s">
        <v>1661</v>
      </c>
      <c r="I429" s="116">
        <v>1</v>
      </c>
      <c r="J429" s="288">
        <v>29400</v>
      </c>
      <c r="K429" s="288">
        <v>20500</v>
      </c>
      <c r="L429" s="288"/>
      <c r="M429" s="288">
        <v>0</v>
      </c>
      <c r="N429" s="288">
        <v>37500</v>
      </c>
      <c r="O429" s="288">
        <v>87400</v>
      </c>
      <c r="P429" s="288">
        <f t="shared" ca="1" si="18"/>
        <v>87400</v>
      </c>
      <c r="Q429" s="289">
        <v>43314</v>
      </c>
      <c r="R429" s="289">
        <v>23875</v>
      </c>
      <c r="S429" s="289">
        <v>67189</v>
      </c>
      <c r="T429" s="290">
        <f t="shared" ca="1" si="19"/>
        <v>67189</v>
      </c>
      <c r="U429" s="109"/>
      <c r="V429" s="109" t="s">
        <v>1366</v>
      </c>
      <c r="W429" s="109" t="s">
        <v>1370</v>
      </c>
      <c r="X429" s="108" t="s">
        <v>1367</v>
      </c>
      <c r="Y429" s="108" t="s">
        <v>1166</v>
      </c>
      <c r="Z429" s="287">
        <v>41851</v>
      </c>
      <c r="AA429" s="107">
        <f t="shared" ca="1" si="20"/>
        <v>46234</v>
      </c>
      <c r="AB429" s="108" t="s">
        <v>1670</v>
      </c>
      <c r="AC429" s="108" t="s">
        <v>1669</v>
      </c>
      <c r="AD429" s="108">
        <v>1995</v>
      </c>
      <c r="AE429" s="110">
        <v>988</v>
      </c>
      <c r="AF429" s="110">
        <v>988</v>
      </c>
      <c r="AG429" s="108" t="s">
        <v>1666</v>
      </c>
      <c r="AH429" s="110"/>
      <c r="AI429" s="109" t="s">
        <v>991</v>
      </c>
      <c r="AJ429" s="109"/>
      <c r="AK429" s="80">
        <v>46234</v>
      </c>
      <c r="AL429" s="78">
        <v>2026</v>
      </c>
      <c r="AM429" s="78">
        <v>2027</v>
      </c>
      <c r="AN429" s="78">
        <v>2036</v>
      </c>
      <c r="AO429" s="251">
        <f ca="1">IF(J429=0,0,J429*AV429/100/IF(OR($P$7="",ISNUMBER($P$7)=FALSE),1,((1+$P$7/100)^(IF(OR($P$11="",ISNUMBER($P$11)=FALSE),AL429,IF(YEAR(NOW())+$P$11&lt;AL429,YEAR(NOW())+$P$11,AL429))-YEAR(NOW()))))*IF(OR($P$9="",ISNUMBER($P$9)=FALSE),1,((1+$P$9/100)^(IF(OR($P$11="",ISNUMBER($P$11)=FALSE),AL429,IF(YEAR(NOW())+$P$11&lt;AL429,YEAR(NOW())+$P$11,AL429))-YEAR(NOW())))))</f>
        <v>29400</v>
      </c>
      <c r="AP429" s="251">
        <f ca="1">IF(K429=0,0,K429*AV429/100/IF(OR($P$7="",ISNUMBER($P$7)=FALSE),1,((1+$P$7/100)^(IF(OR($P$11="",ISNUMBER($P$11)=FALSE),AM429,IF(YEAR(NOW())+$P$11+1&lt;AM429,YEAR(NOW())+$P$11+1,AM429))-YEAR(NOW()))))*IF(OR($P$9="",ISNUMBER($P$9)=FALSE),1,((1+$P$9/100)^(IF(OR($P$11="",ISNUMBER($P$11)=FALSE),AM429,IF(YEAR(NOW())+$P$11+1&lt;AM429,YEAR(NOW())+$P$11+1,AM429))-YEAR(NOW())))))</f>
        <v>20500</v>
      </c>
      <c r="AQ429" s="251"/>
      <c r="AR429" s="251">
        <f ca="1">IF(M429="$0 (pad)",0,IF(M429=0,0,M429*AV429/100/IF(OR($P$7="",ISNUMBER($P$7)=FALSE),1,((1+$P$7/100)^(IF(OR($P$11="",ISNUMBER($P$11)=FALSE),AN429,IF(YEAR(NOW())+$P$11+10&lt;AN429,YEAR(NOW())+$P$11+10,AN429))-YEAR(NOW()))))*IF(OR($P$9="",ISNUMBER($P$9)=FALSE),1,((1+$P$9/100)^(IF(OR($P$11="",ISNUMBER($P$11)=FALSE),AN429,IF(YEAR(NOW())+$P$11+10&lt;AN429,YEAR(NOW())+$P$11+10,AN429))-YEAR(NOW()))))))</f>
        <v>0</v>
      </c>
      <c r="AS429" s="251">
        <f ca="1">IF(N429="$0 (pad)",0,IF(N429=0,0,N429*AV429/100/IF(OR($P$7="",ISNUMBER($P$7)=FALSE),1,((1+$P$7/100)^(IF(OR($P$11="",ISNUMBER($P$11)=FALSE),AN429,IF(YEAR(NOW())+$P$11+10&lt;AN429,YEAR(NOW())+$P$11+10,AN429))-YEAR(NOW()))))*IF(OR($P$9="",ISNUMBER($P$9)=FALSE),1,((1+$P$9/100)^(IF(OR($P$11="",ISNUMBER($P$11)=FALSE),AN429,IF(YEAR(NOW())+$P$11+10&lt;AN429,YEAR(NOW())+$P$11+10,AN429))-YEAR(NOW()))))))</f>
        <v>37500</v>
      </c>
      <c r="AT429" s="251">
        <f ca="1">IF(Q429=0,0,Q429*AV429/100/IF(OR($P$7="",ISNUMBER($P$7)=FALSE),1,((1+$P$7/100)^(IF(OR($P$11="",ISNUMBER($P$11)=FALSE),AL429,IF(YEAR(NOW())+$P$11&lt;AL429,YEAR(NOW())+$P$11,AL429))-YEAR(NOW()))))*IF(OR($P$9="",ISNUMBER($P$9)=FALSE),1,((1+$P$9/100)^(IF(OR($P$11="",ISNUMBER($P$11)=FALSE),AL429,IF(YEAR(NOW())+$P$11&lt;AL429,YEAR(NOW())+$P$11,AL429))-YEAR(NOW())))))</f>
        <v>43314</v>
      </c>
      <c r="AU429" s="251">
        <f ca="1">IF(R429=0,0,R429*AV429/100/IF(OR($P$7="",ISNUMBER($P$7)=FALSE),1,((1+$P$7/100)^(IF(OR($P$11="",ISNUMBER($P$11)=FALSE),IF(AN429="",YEAR(NOW())+5,AN429),IF(YEAR(NOW())+$P$11+10&lt;IF(AN429="",YEAR(NOW())+5,AN429),YEAR(NOW())+$P$11+10,IF(AN429="",YEAR(NOW())+5,AN429)))-YEAR(NOW()))))*IF(OR($P$9="",ISNUMBER($P$9)=FALSE),1,((1+$P$9/100)^(IF(OR($P$11="",ISNUMBER($P$11)=FALSE),IF(AN429="",YEAR(NOW())+5,AN429),IF(YEAR(NOW())+$P$11+10&lt;IF(AN429="",YEAR(NOW())+5,AN429),YEAR(NOW())+$P$11+10,IF(AN429="",YEAR(NOW())+5,AN429)))-YEAR(NOW())))))</f>
        <v>23875</v>
      </c>
      <c r="AV429" s="78">
        <v>100</v>
      </c>
    </row>
    <row r="430" spans="1:48" x14ac:dyDescent="0.15">
      <c r="A430" s="112">
        <v>411</v>
      </c>
      <c r="B430" s="112" t="s">
        <v>1660</v>
      </c>
      <c r="C430" s="113" t="s">
        <v>1361</v>
      </c>
      <c r="D430" s="112" t="s">
        <v>569</v>
      </c>
      <c r="E430" s="119">
        <v>302704</v>
      </c>
      <c r="F430" s="112" t="s">
        <v>966</v>
      </c>
      <c r="G430" s="112" t="s">
        <v>1661</v>
      </c>
      <c r="H430" s="112" t="s">
        <v>1661</v>
      </c>
      <c r="I430" s="116">
        <v>1</v>
      </c>
      <c r="J430" s="288">
        <v>0</v>
      </c>
      <c r="K430" s="288">
        <v>2500</v>
      </c>
      <c r="L430" s="288"/>
      <c r="M430" s="288">
        <v>0</v>
      </c>
      <c r="N430" s="288">
        <v>30800</v>
      </c>
      <c r="O430" s="288">
        <v>33300</v>
      </c>
      <c r="P430" s="288">
        <f t="shared" ca="1" si="18"/>
        <v>33300</v>
      </c>
      <c r="Q430" s="289">
        <v>13300</v>
      </c>
      <c r="R430" s="289">
        <v>23875</v>
      </c>
      <c r="S430" s="289">
        <v>37175</v>
      </c>
      <c r="T430" s="290">
        <f t="shared" ca="1" si="19"/>
        <v>37175</v>
      </c>
      <c r="U430" s="109"/>
      <c r="V430" s="109" t="s">
        <v>1366</v>
      </c>
      <c r="W430" s="109" t="s">
        <v>1370</v>
      </c>
      <c r="X430" s="108" t="s">
        <v>1367</v>
      </c>
      <c r="Y430" s="108" t="s">
        <v>1167</v>
      </c>
      <c r="Z430" s="287">
        <v>38046</v>
      </c>
      <c r="AA430" s="107">
        <f t="shared" ca="1" si="20"/>
        <v>47483</v>
      </c>
      <c r="AB430" s="108" t="s">
        <v>1670</v>
      </c>
      <c r="AC430" s="108" t="s">
        <v>1669</v>
      </c>
      <c r="AD430" s="108">
        <v>2004</v>
      </c>
      <c r="AE430" s="110">
        <v>823</v>
      </c>
      <c r="AF430" s="110">
        <v>823</v>
      </c>
      <c r="AG430" s="108" t="s">
        <v>1664</v>
      </c>
      <c r="AH430" s="110"/>
      <c r="AI430" s="109" t="s">
        <v>991</v>
      </c>
      <c r="AJ430" s="109"/>
      <c r="AK430" s="80">
        <v>47483</v>
      </c>
      <c r="AL430" s="78">
        <v>2029</v>
      </c>
      <c r="AM430" s="78">
        <v>2030</v>
      </c>
      <c r="AN430" s="78">
        <v>2039</v>
      </c>
      <c r="AO430" s="251">
        <f ca="1">IF(J430=0,0,J430*AV430/100/IF(OR($P$7="",ISNUMBER($P$7)=FALSE),1,((1+$P$7/100)^(IF(OR($P$11="",ISNUMBER($P$11)=FALSE),AL430,IF(YEAR(NOW())+$P$11&lt;AL430,YEAR(NOW())+$P$11,AL430))-YEAR(NOW()))))*IF(OR($P$9="",ISNUMBER($P$9)=FALSE),1,((1+$P$9/100)^(IF(OR($P$11="",ISNUMBER($P$11)=FALSE),AL430,IF(YEAR(NOW())+$P$11&lt;AL430,YEAR(NOW())+$P$11,AL430))-YEAR(NOW())))))</f>
        <v>0</v>
      </c>
      <c r="AP430" s="251">
        <f ca="1">IF(K430=0,0,K430*AV430/100/IF(OR($P$7="",ISNUMBER($P$7)=FALSE),1,((1+$P$7/100)^(IF(OR($P$11="",ISNUMBER($P$11)=FALSE),AM430,IF(YEAR(NOW())+$P$11+1&lt;AM430,YEAR(NOW())+$P$11+1,AM430))-YEAR(NOW()))))*IF(OR($P$9="",ISNUMBER($P$9)=FALSE),1,((1+$P$9/100)^(IF(OR($P$11="",ISNUMBER($P$11)=FALSE),AM430,IF(YEAR(NOW())+$P$11+1&lt;AM430,YEAR(NOW())+$P$11+1,AM430))-YEAR(NOW())))))</f>
        <v>2500</v>
      </c>
      <c r="AQ430" s="251"/>
      <c r="AR430" s="251">
        <f ca="1">IF(M430="$0 (pad)",0,IF(M430=0,0,M430*AV430/100/IF(OR($P$7="",ISNUMBER($P$7)=FALSE),1,((1+$P$7/100)^(IF(OR($P$11="",ISNUMBER($P$11)=FALSE),AN430,IF(YEAR(NOW())+$P$11+10&lt;AN430,YEAR(NOW())+$P$11+10,AN430))-YEAR(NOW()))))*IF(OR($P$9="",ISNUMBER($P$9)=FALSE),1,((1+$P$9/100)^(IF(OR($P$11="",ISNUMBER($P$11)=FALSE),AN430,IF(YEAR(NOW())+$P$11+10&lt;AN430,YEAR(NOW())+$P$11+10,AN430))-YEAR(NOW()))))))</f>
        <v>0</v>
      </c>
      <c r="AS430" s="251">
        <f ca="1">IF(N430="$0 (pad)",0,IF(N430=0,0,N430*AV430/100/IF(OR($P$7="",ISNUMBER($P$7)=FALSE),1,((1+$P$7/100)^(IF(OR($P$11="",ISNUMBER($P$11)=FALSE),AN430,IF(YEAR(NOW())+$P$11+10&lt;AN430,YEAR(NOW())+$P$11+10,AN430))-YEAR(NOW()))))*IF(OR($P$9="",ISNUMBER($P$9)=FALSE),1,((1+$P$9/100)^(IF(OR($P$11="",ISNUMBER($P$11)=FALSE),AN430,IF(YEAR(NOW())+$P$11+10&lt;AN430,YEAR(NOW())+$P$11+10,AN430))-YEAR(NOW()))))))</f>
        <v>30800</v>
      </c>
      <c r="AT430" s="251">
        <f ca="1">IF(Q430=0,0,Q430*AV430/100/IF(OR($P$7="",ISNUMBER($P$7)=FALSE),1,((1+$P$7/100)^(IF(OR($P$11="",ISNUMBER($P$11)=FALSE),AL430,IF(YEAR(NOW())+$P$11&lt;AL430,YEAR(NOW())+$P$11,AL430))-YEAR(NOW()))))*IF(OR($P$9="",ISNUMBER($P$9)=FALSE),1,((1+$P$9/100)^(IF(OR($P$11="",ISNUMBER($P$11)=FALSE),AL430,IF(YEAR(NOW())+$P$11&lt;AL430,YEAR(NOW())+$P$11,AL430))-YEAR(NOW())))))</f>
        <v>13300</v>
      </c>
      <c r="AU430" s="251">
        <f ca="1">IF(R430=0,0,R430*AV430/100/IF(OR($P$7="",ISNUMBER($P$7)=FALSE),1,((1+$P$7/100)^(IF(OR($P$11="",ISNUMBER($P$11)=FALSE),IF(AN430="",YEAR(NOW())+5,AN430),IF(YEAR(NOW())+$P$11+10&lt;IF(AN430="",YEAR(NOW())+5,AN430),YEAR(NOW())+$P$11+10,IF(AN430="",YEAR(NOW())+5,AN430)))-YEAR(NOW()))))*IF(OR($P$9="",ISNUMBER($P$9)=FALSE),1,((1+$P$9/100)^(IF(OR($P$11="",ISNUMBER($P$11)=FALSE),IF(AN430="",YEAR(NOW())+5,AN430),IF(YEAR(NOW())+$P$11+10&lt;IF(AN430="",YEAR(NOW())+5,AN430),YEAR(NOW())+$P$11+10,IF(AN430="",YEAR(NOW())+5,AN430)))-YEAR(NOW())))))</f>
        <v>23875</v>
      </c>
      <c r="AV430" s="78">
        <v>100</v>
      </c>
    </row>
    <row r="431" spans="1:48" x14ac:dyDescent="0.15">
      <c r="A431" s="112">
        <v>412</v>
      </c>
      <c r="B431" s="112" t="s">
        <v>1660</v>
      </c>
      <c r="C431" s="113" t="s">
        <v>1361</v>
      </c>
      <c r="D431" s="112" t="s">
        <v>570</v>
      </c>
      <c r="E431" s="119">
        <v>187546</v>
      </c>
      <c r="F431" s="112" t="s">
        <v>966</v>
      </c>
      <c r="G431" s="112" t="s">
        <v>1391</v>
      </c>
      <c r="H431" s="112" t="s">
        <v>1391</v>
      </c>
      <c r="I431" s="116">
        <v>1</v>
      </c>
      <c r="J431" s="288">
        <v>0</v>
      </c>
      <c r="K431" s="288">
        <v>0</v>
      </c>
      <c r="L431" s="288"/>
      <c r="M431" s="288" t="s">
        <v>989</v>
      </c>
      <c r="N431" s="288" t="s">
        <v>989</v>
      </c>
      <c r="O431" s="288">
        <v>0</v>
      </c>
      <c r="P431" s="288">
        <f t="shared" ca="1" si="18"/>
        <v>0</v>
      </c>
      <c r="Q431" s="289">
        <v>0</v>
      </c>
      <c r="R431" s="289">
        <v>23875</v>
      </c>
      <c r="S431" s="289">
        <v>23875</v>
      </c>
      <c r="T431" s="290">
        <f t="shared" ca="1" si="19"/>
        <v>23875</v>
      </c>
      <c r="U431" s="109"/>
      <c r="V431" s="109" t="s">
        <v>1366</v>
      </c>
      <c r="W431" s="109" t="s">
        <v>1370</v>
      </c>
      <c r="X431" s="108" t="s">
        <v>1367</v>
      </c>
      <c r="Y431" s="108" t="s">
        <v>1168</v>
      </c>
      <c r="Z431" s="287"/>
      <c r="AA431" s="107" t="str">
        <f t="shared" ca="1" si="20"/>
        <v>Complete</v>
      </c>
      <c r="AB431" s="108"/>
      <c r="AC431" s="108" t="s">
        <v>1669</v>
      </c>
      <c r="AD431" s="108">
        <v>1996</v>
      </c>
      <c r="AE431" s="110">
        <v>967</v>
      </c>
      <c r="AF431" s="110">
        <v>967</v>
      </c>
      <c r="AG431" s="108" t="s">
        <v>1663</v>
      </c>
      <c r="AH431" s="110"/>
      <c r="AI431" s="109" t="s">
        <v>991</v>
      </c>
      <c r="AJ431" s="109"/>
      <c r="AK431" s="78" t="s">
        <v>990</v>
      </c>
      <c r="AN431" s="78">
        <v>2036</v>
      </c>
      <c r="AO431" s="251">
        <f ca="1">IF(J431=0,0,J431*AV431/100/IF(OR($P$7="",ISNUMBER($P$7)=FALSE),1,((1+$P$7/100)^(IF(OR($P$11="",ISNUMBER($P$11)=FALSE),AL431,IF(YEAR(NOW())+$P$11&lt;AL431,YEAR(NOW())+$P$11,AL431))-YEAR(NOW()))))*IF(OR($P$9="",ISNUMBER($P$9)=FALSE),1,((1+$P$9/100)^(IF(OR($P$11="",ISNUMBER($P$11)=FALSE),AL431,IF(YEAR(NOW())+$P$11&lt;AL431,YEAR(NOW())+$P$11,AL431))-YEAR(NOW())))))</f>
        <v>0</v>
      </c>
      <c r="AP431" s="251">
        <f ca="1">IF(K431=0,0,K431*AV431/100/IF(OR($P$7="",ISNUMBER($P$7)=FALSE),1,((1+$P$7/100)^(IF(OR($P$11="",ISNUMBER($P$11)=FALSE),AM431,IF(YEAR(NOW())+$P$11+1&lt;AM431,YEAR(NOW())+$P$11+1,AM431))-YEAR(NOW()))))*IF(OR($P$9="",ISNUMBER($P$9)=FALSE),1,((1+$P$9/100)^(IF(OR($P$11="",ISNUMBER($P$11)=FALSE),AM431,IF(YEAR(NOW())+$P$11+1&lt;AM431,YEAR(NOW())+$P$11+1,AM431))-YEAR(NOW())))))</f>
        <v>0</v>
      </c>
      <c r="AQ431" s="251"/>
      <c r="AR431" s="251">
        <f ca="1">IF(M431="$0 (pad)",0,IF(M431=0,0,M431*AV431/100/IF(OR($P$7="",ISNUMBER($P$7)=FALSE),1,((1+$P$7/100)^(IF(OR($P$11="",ISNUMBER($P$11)=FALSE),AN431,IF(YEAR(NOW())+$P$11+10&lt;AN431,YEAR(NOW())+$P$11+10,AN431))-YEAR(NOW()))))*IF(OR($P$9="",ISNUMBER($P$9)=FALSE),1,((1+$P$9/100)^(IF(OR($P$11="",ISNUMBER($P$11)=FALSE),AN431,IF(YEAR(NOW())+$P$11+10&lt;AN431,YEAR(NOW())+$P$11+10,AN431))-YEAR(NOW()))))))</f>
        <v>0</v>
      </c>
      <c r="AS431" s="251">
        <f ca="1">IF(N431="$0 (pad)",0,IF(N431=0,0,N431*AV431/100/IF(OR($P$7="",ISNUMBER($P$7)=FALSE),1,((1+$P$7/100)^(IF(OR($P$11="",ISNUMBER($P$11)=FALSE),AN431,IF(YEAR(NOW())+$P$11+10&lt;AN431,YEAR(NOW())+$P$11+10,AN431))-YEAR(NOW()))))*IF(OR($P$9="",ISNUMBER($P$9)=FALSE),1,((1+$P$9/100)^(IF(OR($P$11="",ISNUMBER($P$11)=FALSE),AN431,IF(YEAR(NOW())+$P$11+10&lt;AN431,YEAR(NOW())+$P$11+10,AN431))-YEAR(NOW()))))))</f>
        <v>0</v>
      </c>
      <c r="AT431" s="251">
        <f ca="1">IF(Q431=0,0,Q431*AV431/100/IF(OR($P$7="",ISNUMBER($P$7)=FALSE),1,((1+$P$7/100)^(IF(OR($P$11="",ISNUMBER($P$11)=FALSE),AL431,IF(YEAR(NOW())+$P$11&lt;AL431,YEAR(NOW())+$P$11,AL431))-YEAR(NOW()))))*IF(OR($P$9="",ISNUMBER($P$9)=FALSE),1,((1+$P$9/100)^(IF(OR($P$11="",ISNUMBER($P$11)=FALSE),AL431,IF(YEAR(NOW())+$P$11&lt;AL431,YEAR(NOW())+$P$11,AL431))-YEAR(NOW())))))</f>
        <v>0</v>
      </c>
      <c r="AU431" s="251">
        <f ca="1">IF(R431=0,0,R431*AV431/100/IF(OR($P$7="",ISNUMBER($P$7)=FALSE),1,((1+$P$7/100)^(IF(OR($P$11="",ISNUMBER($P$11)=FALSE),IF(AN431="",YEAR(NOW())+5,AN431),IF(YEAR(NOW())+$P$11+10&lt;IF(AN431="",YEAR(NOW())+5,AN431),YEAR(NOW())+$P$11+10,IF(AN431="",YEAR(NOW())+5,AN431)))-YEAR(NOW()))))*IF(OR($P$9="",ISNUMBER($P$9)=FALSE),1,((1+$P$9/100)^(IF(OR($P$11="",ISNUMBER($P$11)=FALSE),IF(AN431="",YEAR(NOW())+5,AN431),IF(YEAR(NOW())+$P$11+10&lt;IF(AN431="",YEAR(NOW())+5,AN431),YEAR(NOW())+$P$11+10,IF(AN431="",YEAR(NOW())+5,AN431)))-YEAR(NOW())))))</f>
        <v>23875</v>
      </c>
      <c r="AV431" s="78">
        <v>100</v>
      </c>
    </row>
    <row r="432" spans="1:48" x14ac:dyDescent="0.15">
      <c r="A432" s="112">
        <v>413</v>
      </c>
      <c r="B432" s="112" t="s">
        <v>1660</v>
      </c>
      <c r="C432" s="113" t="s">
        <v>1361</v>
      </c>
      <c r="D432" s="112" t="s">
        <v>571</v>
      </c>
      <c r="E432" s="119">
        <v>206413</v>
      </c>
      <c r="F432" s="112" t="s">
        <v>966</v>
      </c>
      <c r="G432" s="112" t="s">
        <v>1661</v>
      </c>
      <c r="H432" s="112" t="s">
        <v>1661</v>
      </c>
      <c r="I432" s="116">
        <v>1</v>
      </c>
      <c r="J432" s="288">
        <v>37600</v>
      </c>
      <c r="K432" s="288">
        <v>20500</v>
      </c>
      <c r="L432" s="288"/>
      <c r="M432" s="288">
        <v>0</v>
      </c>
      <c r="N432" s="288">
        <v>30800</v>
      </c>
      <c r="O432" s="288">
        <v>88900</v>
      </c>
      <c r="P432" s="288">
        <f t="shared" ca="1" si="18"/>
        <v>88900</v>
      </c>
      <c r="Q432" s="289">
        <v>54142.5</v>
      </c>
      <c r="R432" s="289">
        <v>2387.5</v>
      </c>
      <c r="S432" s="289">
        <v>56530</v>
      </c>
      <c r="T432" s="290">
        <f t="shared" ca="1" si="19"/>
        <v>56530</v>
      </c>
      <c r="U432" s="109"/>
      <c r="V432" s="109" t="s">
        <v>1366</v>
      </c>
      <c r="W432" s="109" t="s">
        <v>1370</v>
      </c>
      <c r="X432" s="108" t="s">
        <v>1367</v>
      </c>
      <c r="Y432" s="108" t="s">
        <v>1168</v>
      </c>
      <c r="Z432" s="287">
        <v>41973</v>
      </c>
      <c r="AA432" s="107">
        <f t="shared" ca="1" si="20"/>
        <v>46356</v>
      </c>
      <c r="AB432" s="108" t="s">
        <v>1670</v>
      </c>
      <c r="AC432" s="108" t="s">
        <v>1669</v>
      </c>
      <c r="AD432" s="108">
        <v>1997</v>
      </c>
      <c r="AE432" s="110">
        <v>755</v>
      </c>
      <c r="AF432" s="110">
        <v>755</v>
      </c>
      <c r="AG432" s="108" t="s">
        <v>1666</v>
      </c>
      <c r="AH432" s="110"/>
      <c r="AI432" s="109" t="s">
        <v>991</v>
      </c>
      <c r="AJ432" s="109"/>
      <c r="AK432" s="80">
        <v>46356</v>
      </c>
      <c r="AL432" s="78">
        <v>2026</v>
      </c>
      <c r="AM432" s="78">
        <v>2027</v>
      </c>
      <c r="AN432" s="78">
        <v>2036</v>
      </c>
      <c r="AO432" s="251">
        <f ca="1">IF(J432=0,0,J432*AV432/100/IF(OR($P$7="",ISNUMBER($P$7)=FALSE),1,((1+$P$7/100)^(IF(OR($P$11="",ISNUMBER($P$11)=FALSE),AL432,IF(YEAR(NOW())+$P$11&lt;AL432,YEAR(NOW())+$P$11,AL432))-YEAR(NOW()))))*IF(OR($P$9="",ISNUMBER($P$9)=FALSE),1,((1+$P$9/100)^(IF(OR($P$11="",ISNUMBER($P$11)=FALSE),AL432,IF(YEAR(NOW())+$P$11&lt;AL432,YEAR(NOW())+$P$11,AL432))-YEAR(NOW())))))</f>
        <v>37600</v>
      </c>
      <c r="AP432" s="251">
        <f ca="1">IF(K432=0,0,K432*AV432/100/IF(OR($P$7="",ISNUMBER($P$7)=FALSE),1,((1+$P$7/100)^(IF(OR($P$11="",ISNUMBER($P$11)=FALSE),AM432,IF(YEAR(NOW())+$P$11+1&lt;AM432,YEAR(NOW())+$P$11+1,AM432))-YEAR(NOW()))))*IF(OR($P$9="",ISNUMBER($P$9)=FALSE),1,((1+$P$9/100)^(IF(OR($P$11="",ISNUMBER($P$11)=FALSE),AM432,IF(YEAR(NOW())+$P$11+1&lt;AM432,YEAR(NOW())+$P$11+1,AM432))-YEAR(NOW())))))</f>
        <v>20500</v>
      </c>
      <c r="AQ432" s="251"/>
      <c r="AR432" s="251">
        <f ca="1">IF(M432="$0 (pad)",0,IF(M432=0,0,M432*AV432/100/IF(OR($P$7="",ISNUMBER($P$7)=FALSE),1,((1+$P$7/100)^(IF(OR($P$11="",ISNUMBER($P$11)=FALSE),AN432,IF(YEAR(NOW())+$P$11+10&lt;AN432,YEAR(NOW())+$P$11+10,AN432))-YEAR(NOW()))))*IF(OR($P$9="",ISNUMBER($P$9)=FALSE),1,((1+$P$9/100)^(IF(OR($P$11="",ISNUMBER($P$11)=FALSE),AN432,IF(YEAR(NOW())+$P$11+10&lt;AN432,YEAR(NOW())+$P$11+10,AN432))-YEAR(NOW()))))))</f>
        <v>0</v>
      </c>
      <c r="AS432" s="251">
        <f ca="1">IF(N432="$0 (pad)",0,IF(N432=0,0,N432*AV432/100/IF(OR($P$7="",ISNUMBER($P$7)=FALSE),1,((1+$P$7/100)^(IF(OR($P$11="",ISNUMBER($P$11)=FALSE),AN432,IF(YEAR(NOW())+$P$11+10&lt;AN432,YEAR(NOW())+$P$11+10,AN432))-YEAR(NOW()))))*IF(OR($P$9="",ISNUMBER($P$9)=FALSE),1,((1+$P$9/100)^(IF(OR($P$11="",ISNUMBER($P$11)=FALSE),AN432,IF(YEAR(NOW())+$P$11+10&lt;AN432,YEAR(NOW())+$P$11+10,AN432))-YEAR(NOW()))))))</f>
        <v>30800</v>
      </c>
      <c r="AT432" s="251">
        <f ca="1">IF(Q432=0,0,Q432*AV432/100/IF(OR($P$7="",ISNUMBER($P$7)=FALSE),1,((1+$P$7/100)^(IF(OR($P$11="",ISNUMBER($P$11)=FALSE),AL432,IF(YEAR(NOW())+$P$11&lt;AL432,YEAR(NOW())+$P$11,AL432))-YEAR(NOW()))))*IF(OR($P$9="",ISNUMBER($P$9)=FALSE),1,((1+$P$9/100)^(IF(OR($P$11="",ISNUMBER($P$11)=FALSE),AL432,IF(YEAR(NOW())+$P$11&lt;AL432,YEAR(NOW())+$P$11,AL432))-YEAR(NOW())))))</f>
        <v>54142.5</v>
      </c>
      <c r="AU432" s="251">
        <f ca="1">IF(R432=0,0,R432*AV432/100/IF(OR($P$7="",ISNUMBER($P$7)=FALSE),1,((1+$P$7/100)^(IF(OR($P$11="",ISNUMBER($P$11)=FALSE),IF(AN432="",YEAR(NOW())+5,AN432),IF(YEAR(NOW())+$P$11+10&lt;IF(AN432="",YEAR(NOW())+5,AN432),YEAR(NOW())+$P$11+10,IF(AN432="",YEAR(NOW())+5,AN432)))-YEAR(NOW()))))*IF(OR($P$9="",ISNUMBER($P$9)=FALSE),1,((1+$P$9/100)^(IF(OR($P$11="",ISNUMBER($P$11)=FALSE),IF(AN432="",YEAR(NOW())+5,AN432),IF(YEAR(NOW())+$P$11+10&lt;IF(AN432="",YEAR(NOW())+5,AN432),YEAR(NOW())+$P$11+10,IF(AN432="",YEAR(NOW())+5,AN432)))-YEAR(NOW())))))</f>
        <v>2387.5</v>
      </c>
      <c r="AV432" s="78">
        <v>100</v>
      </c>
    </row>
    <row r="433" spans="1:48" x14ac:dyDescent="0.15">
      <c r="A433" s="112">
        <v>414</v>
      </c>
      <c r="B433" s="112" t="s">
        <v>1660</v>
      </c>
      <c r="C433" s="113" t="s">
        <v>1361</v>
      </c>
      <c r="D433" s="112" t="s">
        <v>572</v>
      </c>
      <c r="E433" s="119">
        <v>211122</v>
      </c>
      <c r="F433" s="112" t="s">
        <v>966</v>
      </c>
      <c r="G433" s="112" t="s">
        <v>1661</v>
      </c>
      <c r="H433" s="112" t="s">
        <v>1661</v>
      </c>
      <c r="I433" s="116">
        <v>1</v>
      </c>
      <c r="J433" s="288">
        <v>34800</v>
      </c>
      <c r="K433" s="288">
        <v>14500</v>
      </c>
      <c r="L433" s="288"/>
      <c r="M433" s="288">
        <v>0</v>
      </c>
      <c r="N433" s="288">
        <v>30800</v>
      </c>
      <c r="O433" s="288">
        <v>80100</v>
      </c>
      <c r="P433" s="288">
        <f t="shared" ca="1" si="18"/>
        <v>80100</v>
      </c>
      <c r="Q433" s="289">
        <v>45997.5</v>
      </c>
      <c r="R433" s="289">
        <v>23875</v>
      </c>
      <c r="S433" s="289">
        <v>69872.5</v>
      </c>
      <c r="T433" s="290">
        <f t="shared" ca="1" si="19"/>
        <v>69872.5</v>
      </c>
      <c r="U433" s="109"/>
      <c r="V433" s="109" t="s">
        <v>1366</v>
      </c>
      <c r="W433" s="109" t="s">
        <v>1370</v>
      </c>
      <c r="X433" s="108" t="s">
        <v>1367</v>
      </c>
      <c r="Y433" s="108" t="s">
        <v>1169</v>
      </c>
      <c r="Z433" s="287">
        <v>42155</v>
      </c>
      <c r="AA433" s="107">
        <f t="shared" ca="1" si="20"/>
        <v>46538</v>
      </c>
      <c r="AB433" s="108" t="s">
        <v>1670</v>
      </c>
      <c r="AC433" s="108" t="s">
        <v>1669</v>
      </c>
      <c r="AD433" s="108">
        <v>1998</v>
      </c>
      <c r="AE433" s="110">
        <v>969</v>
      </c>
      <c r="AF433" s="110">
        <v>969</v>
      </c>
      <c r="AG433" s="108" t="s">
        <v>1665</v>
      </c>
      <c r="AH433" s="110"/>
      <c r="AI433" s="109" t="s">
        <v>991</v>
      </c>
      <c r="AJ433" s="109"/>
      <c r="AK433" s="80">
        <v>46538</v>
      </c>
      <c r="AL433" s="78">
        <v>2027</v>
      </c>
      <c r="AM433" s="78">
        <v>2028</v>
      </c>
      <c r="AN433" s="78">
        <v>2037</v>
      </c>
      <c r="AO433" s="251">
        <f ca="1">IF(J433=0,0,J433*AV433/100/IF(OR($P$7="",ISNUMBER($P$7)=FALSE),1,((1+$P$7/100)^(IF(OR($P$11="",ISNUMBER($P$11)=FALSE),AL433,IF(YEAR(NOW())+$P$11&lt;AL433,YEAR(NOW())+$P$11,AL433))-YEAR(NOW()))))*IF(OR($P$9="",ISNUMBER($P$9)=FALSE),1,((1+$P$9/100)^(IF(OR($P$11="",ISNUMBER($P$11)=FALSE),AL433,IF(YEAR(NOW())+$P$11&lt;AL433,YEAR(NOW())+$P$11,AL433))-YEAR(NOW())))))</f>
        <v>34800</v>
      </c>
      <c r="AP433" s="251">
        <f ca="1">IF(K433=0,0,K433*AV433/100/IF(OR($P$7="",ISNUMBER($P$7)=FALSE),1,((1+$P$7/100)^(IF(OR($P$11="",ISNUMBER($P$11)=FALSE),AM433,IF(YEAR(NOW())+$P$11+1&lt;AM433,YEAR(NOW())+$P$11+1,AM433))-YEAR(NOW()))))*IF(OR($P$9="",ISNUMBER($P$9)=FALSE),1,((1+$P$9/100)^(IF(OR($P$11="",ISNUMBER($P$11)=FALSE),AM433,IF(YEAR(NOW())+$P$11+1&lt;AM433,YEAR(NOW())+$P$11+1,AM433))-YEAR(NOW())))))</f>
        <v>14500</v>
      </c>
      <c r="AQ433" s="251"/>
      <c r="AR433" s="251">
        <f ca="1">IF(M433="$0 (pad)",0,IF(M433=0,0,M433*AV433/100/IF(OR($P$7="",ISNUMBER($P$7)=FALSE),1,((1+$P$7/100)^(IF(OR($P$11="",ISNUMBER($P$11)=FALSE),AN433,IF(YEAR(NOW())+$P$11+10&lt;AN433,YEAR(NOW())+$P$11+10,AN433))-YEAR(NOW()))))*IF(OR($P$9="",ISNUMBER($P$9)=FALSE),1,((1+$P$9/100)^(IF(OR($P$11="",ISNUMBER($P$11)=FALSE),AN433,IF(YEAR(NOW())+$P$11+10&lt;AN433,YEAR(NOW())+$P$11+10,AN433))-YEAR(NOW()))))))</f>
        <v>0</v>
      </c>
      <c r="AS433" s="251">
        <f ca="1">IF(N433="$0 (pad)",0,IF(N433=0,0,N433*AV433/100/IF(OR($P$7="",ISNUMBER($P$7)=FALSE),1,((1+$P$7/100)^(IF(OR($P$11="",ISNUMBER($P$11)=FALSE),AN433,IF(YEAR(NOW())+$P$11+10&lt;AN433,YEAR(NOW())+$P$11+10,AN433))-YEAR(NOW()))))*IF(OR($P$9="",ISNUMBER($P$9)=FALSE),1,((1+$P$9/100)^(IF(OR($P$11="",ISNUMBER($P$11)=FALSE),AN433,IF(YEAR(NOW())+$P$11+10&lt;AN433,YEAR(NOW())+$P$11+10,AN433))-YEAR(NOW()))))))</f>
        <v>30800</v>
      </c>
      <c r="AT433" s="251">
        <f ca="1">IF(Q433=0,0,Q433*AV433/100/IF(OR($P$7="",ISNUMBER($P$7)=FALSE),1,((1+$P$7/100)^(IF(OR($P$11="",ISNUMBER($P$11)=FALSE),AL433,IF(YEAR(NOW())+$P$11&lt;AL433,YEAR(NOW())+$P$11,AL433))-YEAR(NOW()))))*IF(OR($P$9="",ISNUMBER($P$9)=FALSE),1,((1+$P$9/100)^(IF(OR($P$11="",ISNUMBER($P$11)=FALSE),AL433,IF(YEAR(NOW())+$P$11&lt;AL433,YEAR(NOW())+$P$11,AL433))-YEAR(NOW())))))</f>
        <v>45997.5</v>
      </c>
      <c r="AU433" s="251">
        <f ca="1">IF(R433=0,0,R433*AV433/100/IF(OR($P$7="",ISNUMBER($P$7)=FALSE),1,((1+$P$7/100)^(IF(OR($P$11="",ISNUMBER($P$11)=FALSE),IF(AN433="",YEAR(NOW())+5,AN433),IF(YEAR(NOW())+$P$11+10&lt;IF(AN433="",YEAR(NOW())+5,AN433),YEAR(NOW())+$P$11+10,IF(AN433="",YEAR(NOW())+5,AN433)))-YEAR(NOW()))))*IF(OR($P$9="",ISNUMBER($P$9)=FALSE),1,((1+$P$9/100)^(IF(OR($P$11="",ISNUMBER($P$11)=FALSE),IF(AN433="",YEAR(NOW())+5,AN433),IF(YEAR(NOW())+$P$11+10&lt;IF(AN433="",YEAR(NOW())+5,AN433),YEAR(NOW())+$P$11+10,IF(AN433="",YEAR(NOW())+5,AN433)))-YEAR(NOW())))))</f>
        <v>23875</v>
      </c>
      <c r="AV433" s="78">
        <v>100</v>
      </c>
    </row>
    <row r="434" spans="1:48" x14ac:dyDescent="0.15">
      <c r="A434" s="112">
        <v>415</v>
      </c>
      <c r="B434" s="112" t="s">
        <v>1660</v>
      </c>
      <c r="C434" s="113" t="s">
        <v>1361</v>
      </c>
      <c r="D434" s="112" t="s">
        <v>573</v>
      </c>
      <c r="E434" s="119">
        <v>399107</v>
      </c>
      <c r="F434" s="112" t="s">
        <v>966</v>
      </c>
      <c r="G434" s="112" t="s">
        <v>1391</v>
      </c>
      <c r="H434" s="112" t="s">
        <v>1391</v>
      </c>
      <c r="I434" s="116">
        <v>1</v>
      </c>
      <c r="J434" s="288">
        <v>0</v>
      </c>
      <c r="K434" s="288">
        <v>0</v>
      </c>
      <c r="L434" s="288"/>
      <c r="M434" s="288">
        <v>0</v>
      </c>
      <c r="N434" s="288">
        <v>30800</v>
      </c>
      <c r="O434" s="288">
        <v>30800</v>
      </c>
      <c r="P434" s="288">
        <f t="shared" ca="1" si="18"/>
        <v>30800</v>
      </c>
      <c r="Q434" s="289">
        <v>0</v>
      </c>
      <c r="R434" s="289">
        <v>23875</v>
      </c>
      <c r="S434" s="289">
        <v>23875</v>
      </c>
      <c r="T434" s="290">
        <f t="shared" ca="1" si="19"/>
        <v>23875</v>
      </c>
      <c r="U434" s="109"/>
      <c r="V434" s="109" t="s">
        <v>1366</v>
      </c>
      <c r="W434" s="109" t="s">
        <v>1372</v>
      </c>
      <c r="X434" s="108" t="s">
        <v>1367</v>
      </c>
      <c r="Y434" s="108" t="s">
        <v>1170</v>
      </c>
      <c r="Z434" s="287"/>
      <c r="AA434" s="107" t="str">
        <f t="shared" ca="1" si="20"/>
        <v>Complete</v>
      </c>
      <c r="AB434" s="108"/>
      <c r="AC434" s="108" t="s">
        <v>1669</v>
      </c>
      <c r="AD434" s="108">
        <v>2008</v>
      </c>
      <c r="AE434" s="110">
        <v>892.5</v>
      </c>
      <c r="AF434" s="110">
        <v>892.5</v>
      </c>
      <c r="AG434" s="108" t="s">
        <v>1664</v>
      </c>
      <c r="AH434" s="110"/>
      <c r="AI434" s="109" t="s">
        <v>991</v>
      </c>
      <c r="AJ434" s="109"/>
      <c r="AK434" s="78" t="s">
        <v>990</v>
      </c>
      <c r="AN434" s="78">
        <v>2027</v>
      </c>
      <c r="AO434" s="251">
        <f ca="1">IF(J434=0,0,J434*AV434/100/IF(OR($P$7="",ISNUMBER($P$7)=FALSE),1,((1+$P$7/100)^(IF(OR($P$11="",ISNUMBER($P$11)=FALSE),AL434,IF(YEAR(NOW())+$P$11&lt;AL434,YEAR(NOW())+$P$11,AL434))-YEAR(NOW()))))*IF(OR($P$9="",ISNUMBER($P$9)=FALSE),1,((1+$P$9/100)^(IF(OR($P$11="",ISNUMBER($P$11)=FALSE),AL434,IF(YEAR(NOW())+$P$11&lt;AL434,YEAR(NOW())+$P$11,AL434))-YEAR(NOW())))))</f>
        <v>0</v>
      </c>
      <c r="AP434" s="251">
        <f ca="1">IF(K434=0,0,K434*AV434/100/IF(OR($P$7="",ISNUMBER($P$7)=FALSE),1,((1+$P$7/100)^(IF(OR($P$11="",ISNUMBER($P$11)=FALSE),AM434,IF(YEAR(NOW())+$P$11+1&lt;AM434,YEAR(NOW())+$P$11+1,AM434))-YEAR(NOW()))))*IF(OR($P$9="",ISNUMBER($P$9)=FALSE),1,((1+$P$9/100)^(IF(OR($P$11="",ISNUMBER($P$11)=FALSE),AM434,IF(YEAR(NOW())+$P$11+1&lt;AM434,YEAR(NOW())+$P$11+1,AM434))-YEAR(NOW())))))</f>
        <v>0</v>
      </c>
      <c r="AQ434" s="251"/>
      <c r="AR434" s="251">
        <f ca="1">IF(M434="$0 (pad)",0,IF(M434=0,0,M434*AV434/100/IF(OR($P$7="",ISNUMBER($P$7)=FALSE),1,((1+$P$7/100)^(IF(OR($P$11="",ISNUMBER($P$11)=FALSE),AN434,IF(YEAR(NOW())+$P$11+10&lt;AN434,YEAR(NOW())+$P$11+10,AN434))-YEAR(NOW()))))*IF(OR($P$9="",ISNUMBER($P$9)=FALSE),1,((1+$P$9/100)^(IF(OR($P$11="",ISNUMBER($P$11)=FALSE),AN434,IF(YEAR(NOW())+$P$11+10&lt;AN434,YEAR(NOW())+$P$11+10,AN434))-YEAR(NOW()))))))</f>
        <v>0</v>
      </c>
      <c r="AS434" s="251">
        <f ca="1">IF(N434="$0 (pad)",0,IF(N434=0,0,N434*AV434/100/IF(OR($P$7="",ISNUMBER($P$7)=FALSE),1,((1+$P$7/100)^(IF(OR($P$11="",ISNUMBER($P$11)=FALSE),AN434,IF(YEAR(NOW())+$P$11+10&lt;AN434,YEAR(NOW())+$P$11+10,AN434))-YEAR(NOW()))))*IF(OR($P$9="",ISNUMBER($P$9)=FALSE),1,((1+$P$9/100)^(IF(OR($P$11="",ISNUMBER($P$11)=FALSE),AN434,IF(YEAR(NOW())+$P$11+10&lt;AN434,YEAR(NOW())+$P$11+10,AN434))-YEAR(NOW()))))))</f>
        <v>30800</v>
      </c>
      <c r="AT434" s="251">
        <f ca="1">IF(Q434=0,0,Q434*AV434/100/IF(OR($P$7="",ISNUMBER($P$7)=FALSE),1,((1+$P$7/100)^(IF(OR($P$11="",ISNUMBER($P$11)=FALSE),AL434,IF(YEAR(NOW())+$P$11&lt;AL434,YEAR(NOW())+$P$11,AL434))-YEAR(NOW()))))*IF(OR($P$9="",ISNUMBER($P$9)=FALSE),1,((1+$P$9/100)^(IF(OR($P$11="",ISNUMBER($P$11)=FALSE),AL434,IF(YEAR(NOW())+$P$11&lt;AL434,YEAR(NOW())+$P$11,AL434))-YEAR(NOW())))))</f>
        <v>0</v>
      </c>
      <c r="AU434" s="251">
        <f ca="1">IF(R434=0,0,R434*AV434/100/IF(OR($P$7="",ISNUMBER($P$7)=FALSE),1,((1+$P$7/100)^(IF(OR($P$11="",ISNUMBER($P$11)=FALSE),IF(AN434="",YEAR(NOW())+5,AN434),IF(YEAR(NOW())+$P$11+10&lt;IF(AN434="",YEAR(NOW())+5,AN434),YEAR(NOW())+$P$11+10,IF(AN434="",YEAR(NOW())+5,AN434)))-YEAR(NOW()))))*IF(OR($P$9="",ISNUMBER($P$9)=FALSE),1,((1+$P$9/100)^(IF(OR($P$11="",ISNUMBER($P$11)=FALSE),IF(AN434="",YEAR(NOW())+5,AN434),IF(YEAR(NOW())+$P$11+10&lt;IF(AN434="",YEAR(NOW())+5,AN434),YEAR(NOW())+$P$11+10,IF(AN434="",YEAR(NOW())+5,AN434)))-YEAR(NOW())))))</f>
        <v>23875</v>
      </c>
      <c r="AV434" s="78">
        <v>100</v>
      </c>
    </row>
    <row r="435" spans="1:48" x14ac:dyDescent="0.15">
      <c r="A435" s="112">
        <v>416</v>
      </c>
      <c r="B435" s="112" t="s">
        <v>1660</v>
      </c>
      <c r="C435" s="113" t="s">
        <v>1361</v>
      </c>
      <c r="D435" s="112" t="s">
        <v>574</v>
      </c>
      <c r="E435" s="119">
        <v>313730</v>
      </c>
      <c r="F435" s="112" t="s">
        <v>1387</v>
      </c>
      <c r="G435" s="112" t="s">
        <v>1391</v>
      </c>
      <c r="H435" s="112" t="s">
        <v>1391</v>
      </c>
      <c r="I435" s="116">
        <v>0.45</v>
      </c>
      <c r="J435" s="288">
        <v>0</v>
      </c>
      <c r="K435" s="288">
        <v>0</v>
      </c>
      <c r="L435" s="288"/>
      <c r="M435" s="288">
        <v>0</v>
      </c>
      <c r="N435" s="288">
        <v>19800</v>
      </c>
      <c r="O435" s="288">
        <v>19800</v>
      </c>
      <c r="P435" s="288">
        <f t="shared" ca="1" si="18"/>
        <v>8910</v>
      </c>
      <c r="Q435" s="289">
        <v>0</v>
      </c>
      <c r="R435" s="289">
        <v>23875</v>
      </c>
      <c r="S435" s="289">
        <v>23875</v>
      </c>
      <c r="T435" s="290">
        <f t="shared" ca="1" si="19"/>
        <v>10743.75</v>
      </c>
      <c r="U435" s="109"/>
      <c r="V435" s="109" t="s">
        <v>1366</v>
      </c>
      <c r="W435" s="109" t="s">
        <v>1372</v>
      </c>
      <c r="X435" s="108" t="s">
        <v>1367</v>
      </c>
      <c r="Y435" s="108" t="s">
        <v>1171</v>
      </c>
      <c r="Z435" s="287"/>
      <c r="AA435" s="107" t="str">
        <f t="shared" ca="1" si="20"/>
        <v>Complete</v>
      </c>
      <c r="AB435" s="108"/>
      <c r="AC435" s="108" t="s">
        <v>1669</v>
      </c>
      <c r="AD435" s="108">
        <v>2004</v>
      </c>
      <c r="AE435" s="110">
        <v>937</v>
      </c>
      <c r="AF435" s="110">
        <v>928.96</v>
      </c>
      <c r="AG435" s="108" t="s">
        <v>1665</v>
      </c>
      <c r="AH435" s="110"/>
      <c r="AI435" s="109" t="s">
        <v>992</v>
      </c>
      <c r="AJ435" s="109"/>
      <c r="AK435" s="78" t="s">
        <v>990</v>
      </c>
      <c r="AN435" s="78">
        <v>2027</v>
      </c>
      <c r="AO435" s="251">
        <f ca="1">IF(J435=0,0,J435*AV435/100/IF(OR($P$7="",ISNUMBER($P$7)=FALSE),1,((1+$P$7/100)^(IF(OR($P$11="",ISNUMBER($P$11)=FALSE),AL435,IF(YEAR(NOW())+$P$11&lt;AL435,YEAR(NOW())+$P$11,AL435))-YEAR(NOW()))))*IF(OR($P$9="",ISNUMBER($P$9)=FALSE),1,((1+$P$9/100)^(IF(OR($P$11="",ISNUMBER($P$11)=FALSE),AL435,IF(YEAR(NOW())+$P$11&lt;AL435,YEAR(NOW())+$P$11,AL435))-YEAR(NOW())))))</f>
        <v>0</v>
      </c>
      <c r="AP435" s="251">
        <f ca="1">IF(K435=0,0,K435*AV435/100/IF(OR($P$7="",ISNUMBER($P$7)=FALSE),1,((1+$P$7/100)^(IF(OR($P$11="",ISNUMBER($P$11)=FALSE),AM435,IF(YEAR(NOW())+$P$11+1&lt;AM435,YEAR(NOW())+$P$11+1,AM435))-YEAR(NOW()))))*IF(OR($P$9="",ISNUMBER($P$9)=FALSE),1,((1+$P$9/100)^(IF(OR($P$11="",ISNUMBER($P$11)=FALSE),AM435,IF(YEAR(NOW())+$P$11+1&lt;AM435,YEAR(NOW())+$P$11+1,AM435))-YEAR(NOW())))))</f>
        <v>0</v>
      </c>
      <c r="AQ435" s="251"/>
      <c r="AR435" s="251">
        <f ca="1">IF(M435="$0 (pad)",0,IF(M435=0,0,M435*AV435/100/IF(OR($P$7="",ISNUMBER($P$7)=FALSE),1,((1+$P$7/100)^(IF(OR($P$11="",ISNUMBER($P$11)=FALSE),AN435,IF(YEAR(NOW())+$P$11+10&lt;AN435,YEAR(NOW())+$P$11+10,AN435))-YEAR(NOW()))))*IF(OR($P$9="",ISNUMBER($P$9)=FALSE),1,((1+$P$9/100)^(IF(OR($P$11="",ISNUMBER($P$11)=FALSE),AN435,IF(YEAR(NOW())+$P$11+10&lt;AN435,YEAR(NOW())+$P$11+10,AN435))-YEAR(NOW()))))))</f>
        <v>0</v>
      </c>
      <c r="AS435" s="251">
        <f ca="1">IF(N435="$0 (pad)",0,IF(N435=0,0,N435*AV435/100/IF(OR($P$7="",ISNUMBER($P$7)=FALSE),1,((1+$P$7/100)^(IF(OR($P$11="",ISNUMBER($P$11)=FALSE),AN435,IF(YEAR(NOW())+$P$11+10&lt;AN435,YEAR(NOW())+$P$11+10,AN435))-YEAR(NOW()))))*IF(OR($P$9="",ISNUMBER($P$9)=FALSE),1,((1+$P$9/100)^(IF(OR($P$11="",ISNUMBER($P$11)=FALSE),AN435,IF(YEAR(NOW())+$P$11+10&lt;AN435,YEAR(NOW())+$P$11+10,AN435))-YEAR(NOW()))))))</f>
        <v>8910</v>
      </c>
      <c r="AT435" s="251">
        <f ca="1">IF(Q435=0,0,Q435*AV435/100/IF(OR($P$7="",ISNUMBER($P$7)=FALSE),1,((1+$P$7/100)^(IF(OR($P$11="",ISNUMBER($P$11)=FALSE),AL435,IF(YEAR(NOW())+$P$11&lt;AL435,YEAR(NOW())+$P$11,AL435))-YEAR(NOW()))))*IF(OR($P$9="",ISNUMBER($P$9)=FALSE),1,((1+$P$9/100)^(IF(OR($P$11="",ISNUMBER($P$11)=FALSE),AL435,IF(YEAR(NOW())+$P$11&lt;AL435,YEAR(NOW())+$P$11,AL435))-YEAR(NOW())))))</f>
        <v>0</v>
      </c>
      <c r="AU435" s="251">
        <f ca="1">IF(R435=0,0,R435*AV435/100/IF(OR($P$7="",ISNUMBER($P$7)=FALSE),1,((1+$P$7/100)^(IF(OR($P$11="",ISNUMBER($P$11)=FALSE),IF(AN435="",YEAR(NOW())+5,AN435),IF(YEAR(NOW())+$P$11+10&lt;IF(AN435="",YEAR(NOW())+5,AN435),YEAR(NOW())+$P$11+10,IF(AN435="",YEAR(NOW())+5,AN435)))-YEAR(NOW()))))*IF(OR($P$9="",ISNUMBER($P$9)=FALSE),1,((1+$P$9/100)^(IF(OR($P$11="",ISNUMBER($P$11)=FALSE),IF(AN435="",YEAR(NOW())+5,AN435),IF(YEAR(NOW())+$P$11+10&lt;IF(AN435="",YEAR(NOW())+5,AN435),YEAR(NOW())+$P$11+10,IF(AN435="",YEAR(NOW())+5,AN435)))-YEAR(NOW())))))</f>
        <v>10743.75</v>
      </c>
      <c r="AV435" s="78">
        <v>45</v>
      </c>
    </row>
    <row r="436" spans="1:48" x14ac:dyDescent="0.15">
      <c r="A436" s="112">
        <v>417</v>
      </c>
      <c r="B436" s="112" t="s">
        <v>1660</v>
      </c>
      <c r="C436" s="113" t="s">
        <v>1361</v>
      </c>
      <c r="D436" s="112" t="s">
        <v>575</v>
      </c>
      <c r="E436" s="119">
        <v>295190</v>
      </c>
      <c r="F436" s="112" t="s">
        <v>966</v>
      </c>
      <c r="G436" s="112" t="s">
        <v>1391</v>
      </c>
      <c r="H436" s="112" t="s">
        <v>1391</v>
      </c>
      <c r="I436" s="116">
        <v>1</v>
      </c>
      <c r="J436" s="288">
        <v>0</v>
      </c>
      <c r="K436" s="288">
        <v>0</v>
      </c>
      <c r="L436" s="288"/>
      <c r="M436" s="288">
        <v>0</v>
      </c>
      <c r="N436" s="288">
        <v>30800</v>
      </c>
      <c r="O436" s="288">
        <v>30800</v>
      </c>
      <c r="P436" s="288">
        <f t="shared" ca="1" si="18"/>
        <v>30800</v>
      </c>
      <c r="Q436" s="289">
        <v>0</v>
      </c>
      <c r="R436" s="289">
        <v>23875</v>
      </c>
      <c r="S436" s="289">
        <v>23875</v>
      </c>
      <c r="T436" s="290">
        <f t="shared" ca="1" si="19"/>
        <v>23875</v>
      </c>
      <c r="U436" s="109"/>
      <c r="V436" s="109" t="s">
        <v>1366</v>
      </c>
      <c r="W436" s="109" t="s">
        <v>1372</v>
      </c>
      <c r="X436" s="108" t="s">
        <v>1367</v>
      </c>
      <c r="Y436" s="108" t="s">
        <v>1172</v>
      </c>
      <c r="Z436" s="287"/>
      <c r="AA436" s="107" t="str">
        <f t="shared" ca="1" si="20"/>
        <v>Complete</v>
      </c>
      <c r="AB436" s="108"/>
      <c r="AC436" s="108" t="s">
        <v>1669</v>
      </c>
      <c r="AD436" s="108">
        <v>2003</v>
      </c>
      <c r="AE436" s="110">
        <v>907</v>
      </c>
      <c r="AF436" s="110">
        <v>907</v>
      </c>
      <c r="AG436" s="108" t="s">
        <v>1664</v>
      </c>
      <c r="AH436" s="110"/>
      <c r="AI436" s="109" t="s">
        <v>991</v>
      </c>
      <c r="AJ436" s="109"/>
      <c r="AK436" s="78" t="s">
        <v>990</v>
      </c>
      <c r="AN436" s="78">
        <v>2027</v>
      </c>
      <c r="AO436" s="251">
        <f ca="1">IF(J436=0,0,J436*AV436/100/IF(OR($P$7="",ISNUMBER($P$7)=FALSE),1,((1+$P$7/100)^(IF(OR($P$11="",ISNUMBER($P$11)=FALSE),AL436,IF(YEAR(NOW())+$P$11&lt;AL436,YEAR(NOW())+$P$11,AL436))-YEAR(NOW()))))*IF(OR($P$9="",ISNUMBER($P$9)=FALSE),1,((1+$P$9/100)^(IF(OR($P$11="",ISNUMBER($P$11)=FALSE),AL436,IF(YEAR(NOW())+$P$11&lt;AL436,YEAR(NOW())+$P$11,AL436))-YEAR(NOW())))))</f>
        <v>0</v>
      </c>
      <c r="AP436" s="251">
        <f ca="1">IF(K436=0,0,K436*AV436/100/IF(OR($P$7="",ISNUMBER($P$7)=FALSE),1,((1+$P$7/100)^(IF(OR($P$11="",ISNUMBER($P$11)=FALSE),AM436,IF(YEAR(NOW())+$P$11+1&lt;AM436,YEAR(NOW())+$P$11+1,AM436))-YEAR(NOW()))))*IF(OR($P$9="",ISNUMBER($P$9)=FALSE),1,((1+$P$9/100)^(IF(OR($P$11="",ISNUMBER($P$11)=FALSE),AM436,IF(YEAR(NOW())+$P$11+1&lt;AM436,YEAR(NOW())+$P$11+1,AM436))-YEAR(NOW())))))</f>
        <v>0</v>
      </c>
      <c r="AQ436" s="251"/>
      <c r="AR436" s="251">
        <f ca="1">IF(M436="$0 (pad)",0,IF(M436=0,0,M436*AV436/100/IF(OR($P$7="",ISNUMBER($P$7)=FALSE),1,((1+$P$7/100)^(IF(OR($P$11="",ISNUMBER($P$11)=FALSE),AN436,IF(YEAR(NOW())+$P$11+10&lt;AN436,YEAR(NOW())+$P$11+10,AN436))-YEAR(NOW()))))*IF(OR($P$9="",ISNUMBER($P$9)=FALSE),1,((1+$P$9/100)^(IF(OR($P$11="",ISNUMBER($P$11)=FALSE),AN436,IF(YEAR(NOW())+$P$11+10&lt;AN436,YEAR(NOW())+$P$11+10,AN436))-YEAR(NOW()))))))</f>
        <v>0</v>
      </c>
      <c r="AS436" s="251">
        <f ca="1">IF(N436="$0 (pad)",0,IF(N436=0,0,N436*AV436/100/IF(OR($P$7="",ISNUMBER($P$7)=FALSE),1,((1+$P$7/100)^(IF(OR($P$11="",ISNUMBER($P$11)=FALSE),AN436,IF(YEAR(NOW())+$P$11+10&lt;AN436,YEAR(NOW())+$P$11+10,AN436))-YEAR(NOW()))))*IF(OR($P$9="",ISNUMBER($P$9)=FALSE),1,((1+$P$9/100)^(IF(OR($P$11="",ISNUMBER($P$11)=FALSE),AN436,IF(YEAR(NOW())+$P$11+10&lt;AN436,YEAR(NOW())+$P$11+10,AN436))-YEAR(NOW()))))))</f>
        <v>30800</v>
      </c>
      <c r="AT436" s="251">
        <f ca="1">IF(Q436=0,0,Q436*AV436/100/IF(OR($P$7="",ISNUMBER($P$7)=FALSE),1,((1+$P$7/100)^(IF(OR($P$11="",ISNUMBER($P$11)=FALSE),AL436,IF(YEAR(NOW())+$P$11&lt;AL436,YEAR(NOW())+$P$11,AL436))-YEAR(NOW()))))*IF(OR($P$9="",ISNUMBER($P$9)=FALSE),1,((1+$P$9/100)^(IF(OR($P$11="",ISNUMBER($P$11)=FALSE),AL436,IF(YEAR(NOW())+$P$11&lt;AL436,YEAR(NOW())+$P$11,AL436))-YEAR(NOW())))))</f>
        <v>0</v>
      </c>
      <c r="AU436" s="251">
        <f ca="1">IF(R436=0,0,R436*AV436/100/IF(OR($P$7="",ISNUMBER($P$7)=FALSE),1,((1+$P$7/100)^(IF(OR($P$11="",ISNUMBER($P$11)=FALSE),IF(AN436="",YEAR(NOW())+5,AN436),IF(YEAR(NOW())+$P$11+10&lt;IF(AN436="",YEAR(NOW())+5,AN436),YEAR(NOW())+$P$11+10,IF(AN436="",YEAR(NOW())+5,AN436)))-YEAR(NOW()))))*IF(OR($P$9="",ISNUMBER($P$9)=FALSE),1,((1+$P$9/100)^(IF(OR($P$11="",ISNUMBER($P$11)=FALSE),IF(AN436="",YEAR(NOW())+5,AN436),IF(YEAR(NOW())+$P$11+10&lt;IF(AN436="",YEAR(NOW())+5,AN436),YEAR(NOW())+$P$11+10,IF(AN436="",YEAR(NOW())+5,AN436)))-YEAR(NOW())))))</f>
        <v>23875</v>
      </c>
      <c r="AV436" s="78">
        <v>100</v>
      </c>
    </row>
    <row r="437" spans="1:48" x14ac:dyDescent="0.15">
      <c r="A437" s="112">
        <v>418</v>
      </c>
      <c r="B437" s="112" t="s">
        <v>1660</v>
      </c>
      <c r="C437" s="113" t="s">
        <v>1361</v>
      </c>
      <c r="D437" s="112" t="s">
        <v>576</v>
      </c>
      <c r="E437" s="119">
        <v>145368</v>
      </c>
      <c r="F437" s="112" t="s">
        <v>966</v>
      </c>
      <c r="G437" s="112" t="s">
        <v>1661</v>
      </c>
      <c r="H437" s="112" t="s">
        <v>1661</v>
      </c>
      <c r="I437" s="116">
        <v>1</v>
      </c>
      <c r="J437" s="288">
        <v>59500</v>
      </c>
      <c r="K437" s="288">
        <v>14500</v>
      </c>
      <c r="L437" s="288"/>
      <c r="M437" s="288">
        <v>0</v>
      </c>
      <c r="N437" s="288">
        <v>30800</v>
      </c>
      <c r="O437" s="288">
        <v>104800</v>
      </c>
      <c r="P437" s="288">
        <f t="shared" ca="1" si="18"/>
        <v>104800</v>
      </c>
      <c r="Q437" s="289">
        <v>30665</v>
      </c>
      <c r="R437" s="289">
        <v>23875</v>
      </c>
      <c r="S437" s="289">
        <v>54540</v>
      </c>
      <c r="T437" s="290">
        <f t="shared" ca="1" si="19"/>
        <v>54540</v>
      </c>
      <c r="U437" s="109"/>
      <c r="V437" s="109" t="s">
        <v>1366</v>
      </c>
      <c r="W437" s="109" t="s">
        <v>1372</v>
      </c>
      <c r="X437" s="108" t="s">
        <v>1367</v>
      </c>
      <c r="Y437" s="108" t="s">
        <v>1173</v>
      </c>
      <c r="Z437" s="287">
        <v>42338</v>
      </c>
      <c r="AA437" s="107">
        <f t="shared" ca="1" si="20"/>
        <v>46721</v>
      </c>
      <c r="AB437" s="108" t="s">
        <v>1670</v>
      </c>
      <c r="AC437" s="108" t="s">
        <v>1669</v>
      </c>
      <c r="AD437" s="108">
        <v>2008</v>
      </c>
      <c r="AE437" s="110">
        <v>926</v>
      </c>
      <c r="AF437" s="110">
        <v>926</v>
      </c>
      <c r="AG437" s="108" t="s">
        <v>1665</v>
      </c>
      <c r="AH437" s="110"/>
      <c r="AI437" s="109" t="s">
        <v>991</v>
      </c>
      <c r="AJ437" s="109"/>
      <c r="AK437" s="80">
        <v>46721</v>
      </c>
      <c r="AL437" s="78">
        <v>2027</v>
      </c>
      <c r="AM437" s="78">
        <v>2028</v>
      </c>
      <c r="AN437" s="78">
        <v>2037</v>
      </c>
      <c r="AO437" s="251">
        <f ca="1">IF(J437=0,0,J437*AV437/100/IF(OR($P$7="",ISNUMBER($P$7)=FALSE),1,((1+$P$7/100)^(IF(OR($P$11="",ISNUMBER($P$11)=FALSE),AL437,IF(YEAR(NOW())+$P$11&lt;AL437,YEAR(NOW())+$P$11,AL437))-YEAR(NOW()))))*IF(OR($P$9="",ISNUMBER($P$9)=FALSE),1,((1+$P$9/100)^(IF(OR($P$11="",ISNUMBER($P$11)=FALSE),AL437,IF(YEAR(NOW())+$P$11&lt;AL437,YEAR(NOW())+$P$11,AL437))-YEAR(NOW())))))</f>
        <v>59500</v>
      </c>
      <c r="AP437" s="251">
        <f ca="1">IF(K437=0,0,K437*AV437/100/IF(OR($P$7="",ISNUMBER($P$7)=FALSE),1,((1+$P$7/100)^(IF(OR($P$11="",ISNUMBER($P$11)=FALSE),AM437,IF(YEAR(NOW())+$P$11+1&lt;AM437,YEAR(NOW())+$P$11+1,AM437))-YEAR(NOW()))))*IF(OR($P$9="",ISNUMBER($P$9)=FALSE),1,((1+$P$9/100)^(IF(OR($P$11="",ISNUMBER($P$11)=FALSE),AM437,IF(YEAR(NOW())+$P$11+1&lt;AM437,YEAR(NOW())+$P$11+1,AM437))-YEAR(NOW())))))</f>
        <v>14500</v>
      </c>
      <c r="AQ437" s="251"/>
      <c r="AR437" s="251">
        <f ca="1">IF(M437="$0 (pad)",0,IF(M437=0,0,M437*AV437/100/IF(OR($P$7="",ISNUMBER($P$7)=FALSE),1,((1+$P$7/100)^(IF(OR($P$11="",ISNUMBER($P$11)=FALSE),AN437,IF(YEAR(NOW())+$P$11+10&lt;AN437,YEAR(NOW())+$P$11+10,AN437))-YEAR(NOW()))))*IF(OR($P$9="",ISNUMBER($P$9)=FALSE),1,((1+$P$9/100)^(IF(OR($P$11="",ISNUMBER($P$11)=FALSE),AN437,IF(YEAR(NOW())+$P$11+10&lt;AN437,YEAR(NOW())+$P$11+10,AN437))-YEAR(NOW()))))))</f>
        <v>0</v>
      </c>
      <c r="AS437" s="251">
        <f ca="1">IF(N437="$0 (pad)",0,IF(N437=0,0,N437*AV437/100/IF(OR($P$7="",ISNUMBER($P$7)=FALSE),1,((1+$P$7/100)^(IF(OR($P$11="",ISNUMBER($P$11)=FALSE),AN437,IF(YEAR(NOW())+$P$11+10&lt;AN437,YEAR(NOW())+$P$11+10,AN437))-YEAR(NOW()))))*IF(OR($P$9="",ISNUMBER($P$9)=FALSE),1,((1+$P$9/100)^(IF(OR($P$11="",ISNUMBER($P$11)=FALSE),AN437,IF(YEAR(NOW())+$P$11+10&lt;AN437,YEAR(NOW())+$P$11+10,AN437))-YEAR(NOW()))))))</f>
        <v>30800</v>
      </c>
      <c r="AT437" s="251">
        <f ca="1">IF(Q437=0,0,Q437*AV437/100/IF(OR($P$7="",ISNUMBER($P$7)=FALSE),1,((1+$P$7/100)^(IF(OR($P$11="",ISNUMBER($P$11)=FALSE),AL437,IF(YEAR(NOW())+$P$11&lt;AL437,YEAR(NOW())+$P$11,AL437))-YEAR(NOW()))))*IF(OR($P$9="",ISNUMBER($P$9)=FALSE),1,((1+$P$9/100)^(IF(OR($P$11="",ISNUMBER($P$11)=FALSE),AL437,IF(YEAR(NOW())+$P$11&lt;AL437,YEAR(NOW())+$P$11,AL437))-YEAR(NOW())))))</f>
        <v>30665</v>
      </c>
      <c r="AU437" s="251">
        <f ca="1">IF(R437=0,0,R437*AV437/100/IF(OR($P$7="",ISNUMBER($P$7)=FALSE),1,((1+$P$7/100)^(IF(OR($P$11="",ISNUMBER($P$11)=FALSE),IF(AN437="",YEAR(NOW())+5,AN437),IF(YEAR(NOW())+$P$11+10&lt;IF(AN437="",YEAR(NOW())+5,AN437),YEAR(NOW())+$P$11+10,IF(AN437="",YEAR(NOW())+5,AN437)))-YEAR(NOW()))))*IF(OR($P$9="",ISNUMBER($P$9)=FALSE),1,((1+$P$9/100)^(IF(OR($P$11="",ISNUMBER($P$11)=FALSE),IF(AN437="",YEAR(NOW())+5,AN437),IF(YEAR(NOW())+$P$11+10&lt;IF(AN437="",YEAR(NOW())+5,AN437),YEAR(NOW())+$P$11+10,IF(AN437="",YEAR(NOW())+5,AN437)))-YEAR(NOW())))))</f>
        <v>23875</v>
      </c>
      <c r="AV437" s="78">
        <v>100</v>
      </c>
    </row>
    <row r="438" spans="1:48" x14ac:dyDescent="0.15">
      <c r="A438" s="112">
        <v>419</v>
      </c>
      <c r="B438" s="112" t="s">
        <v>1660</v>
      </c>
      <c r="C438" s="113" t="s">
        <v>1361</v>
      </c>
      <c r="D438" s="112" t="s">
        <v>577</v>
      </c>
      <c r="E438" s="119">
        <v>421937</v>
      </c>
      <c r="F438" s="112" t="s">
        <v>966</v>
      </c>
      <c r="G438" s="112" t="s">
        <v>1391</v>
      </c>
      <c r="H438" s="112" t="s">
        <v>1391</v>
      </c>
      <c r="I438" s="116">
        <v>1</v>
      </c>
      <c r="J438" s="288">
        <v>0</v>
      </c>
      <c r="K438" s="288">
        <v>0</v>
      </c>
      <c r="L438" s="288"/>
      <c r="M438" s="288">
        <v>0</v>
      </c>
      <c r="N438" s="288">
        <v>30800</v>
      </c>
      <c r="O438" s="288">
        <v>30800</v>
      </c>
      <c r="P438" s="288">
        <f t="shared" ca="1" si="18"/>
        <v>30800</v>
      </c>
      <c r="Q438" s="289">
        <v>0</v>
      </c>
      <c r="R438" s="289">
        <v>23875</v>
      </c>
      <c r="S438" s="289">
        <v>23875</v>
      </c>
      <c r="T438" s="290">
        <f t="shared" ca="1" si="19"/>
        <v>23875</v>
      </c>
      <c r="U438" s="109"/>
      <c r="V438" s="109" t="s">
        <v>1366</v>
      </c>
      <c r="W438" s="109" t="s">
        <v>1371</v>
      </c>
      <c r="X438" s="108" t="s">
        <v>1367</v>
      </c>
      <c r="Y438" s="108" t="s">
        <v>1174</v>
      </c>
      <c r="Z438" s="287"/>
      <c r="AA438" s="107" t="str">
        <f t="shared" ca="1" si="20"/>
        <v>Complete</v>
      </c>
      <c r="AB438" s="108"/>
      <c r="AC438" s="108" t="s">
        <v>1669</v>
      </c>
      <c r="AD438" s="108">
        <v>2010</v>
      </c>
      <c r="AE438" s="110">
        <v>1548</v>
      </c>
      <c r="AF438" s="110">
        <v>741.1</v>
      </c>
      <c r="AG438" s="108" t="s">
        <v>1664</v>
      </c>
      <c r="AH438" s="110"/>
      <c r="AI438" s="109" t="s">
        <v>991</v>
      </c>
      <c r="AJ438" s="109"/>
      <c r="AK438" s="78" t="s">
        <v>990</v>
      </c>
      <c r="AN438" s="78">
        <v>2027</v>
      </c>
      <c r="AO438" s="251">
        <f ca="1">IF(J438=0,0,J438*AV438/100/IF(OR($P$7="",ISNUMBER($P$7)=FALSE),1,((1+$P$7/100)^(IF(OR($P$11="",ISNUMBER($P$11)=FALSE),AL438,IF(YEAR(NOW())+$P$11&lt;AL438,YEAR(NOW())+$P$11,AL438))-YEAR(NOW()))))*IF(OR($P$9="",ISNUMBER($P$9)=FALSE),1,((1+$P$9/100)^(IF(OR($P$11="",ISNUMBER($P$11)=FALSE),AL438,IF(YEAR(NOW())+$P$11&lt;AL438,YEAR(NOW())+$P$11,AL438))-YEAR(NOW())))))</f>
        <v>0</v>
      </c>
      <c r="AP438" s="251">
        <f ca="1">IF(K438=0,0,K438*AV438/100/IF(OR($P$7="",ISNUMBER($P$7)=FALSE),1,((1+$P$7/100)^(IF(OR($P$11="",ISNUMBER($P$11)=FALSE),AM438,IF(YEAR(NOW())+$P$11+1&lt;AM438,YEAR(NOW())+$P$11+1,AM438))-YEAR(NOW()))))*IF(OR($P$9="",ISNUMBER($P$9)=FALSE),1,((1+$P$9/100)^(IF(OR($P$11="",ISNUMBER($P$11)=FALSE),AM438,IF(YEAR(NOW())+$P$11+1&lt;AM438,YEAR(NOW())+$P$11+1,AM438))-YEAR(NOW())))))</f>
        <v>0</v>
      </c>
      <c r="AQ438" s="251"/>
      <c r="AR438" s="251">
        <f ca="1">IF(M438="$0 (pad)",0,IF(M438=0,0,M438*AV438/100/IF(OR($P$7="",ISNUMBER($P$7)=FALSE),1,((1+$P$7/100)^(IF(OR($P$11="",ISNUMBER($P$11)=FALSE),AN438,IF(YEAR(NOW())+$P$11+10&lt;AN438,YEAR(NOW())+$P$11+10,AN438))-YEAR(NOW()))))*IF(OR($P$9="",ISNUMBER($P$9)=FALSE),1,((1+$P$9/100)^(IF(OR($P$11="",ISNUMBER($P$11)=FALSE),AN438,IF(YEAR(NOW())+$P$11+10&lt;AN438,YEAR(NOW())+$P$11+10,AN438))-YEAR(NOW()))))))</f>
        <v>0</v>
      </c>
      <c r="AS438" s="251">
        <f ca="1">IF(N438="$0 (pad)",0,IF(N438=0,0,N438*AV438/100/IF(OR($P$7="",ISNUMBER($P$7)=FALSE),1,((1+$P$7/100)^(IF(OR($P$11="",ISNUMBER($P$11)=FALSE),AN438,IF(YEAR(NOW())+$P$11+10&lt;AN438,YEAR(NOW())+$P$11+10,AN438))-YEAR(NOW()))))*IF(OR($P$9="",ISNUMBER($P$9)=FALSE),1,((1+$P$9/100)^(IF(OR($P$11="",ISNUMBER($P$11)=FALSE),AN438,IF(YEAR(NOW())+$P$11+10&lt;AN438,YEAR(NOW())+$P$11+10,AN438))-YEAR(NOW()))))))</f>
        <v>30800</v>
      </c>
      <c r="AT438" s="251">
        <f ca="1">IF(Q438=0,0,Q438*AV438/100/IF(OR($P$7="",ISNUMBER($P$7)=FALSE),1,((1+$P$7/100)^(IF(OR($P$11="",ISNUMBER($P$11)=FALSE),AL438,IF(YEAR(NOW())+$P$11&lt;AL438,YEAR(NOW())+$P$11,AL438))-YEAR(NOW()))))*IF(OR($P$9="",ISNUMBER($P$9)=FALSE),1,((1+$P$9/100)^(IF(OR($P$11="",ISNUMBER($P$11)=FALSE),AL438,IF(YEAR(NOW())+$P$11&lt;AL438,YEAR(NOW())+$P$11,AL438))-YEAR(NOW())))))</f>
        <v>0</v>
      </c>
      <c r="AU438" s="251">
        <f ca="1">IF(R438=0,0,R438*AV438/100/IF(OR($P$7="",ISNUMBER($P$7)=FALSE),1,((1+$P$7/100)^(IF(OR($P$11="",ISNUMBER($P$11)=FALSE),IF(AN438="",YEAR(NOW())+5,AN438),IF(YEAR(NOW())+$P$11+10&lt;IF(AN438="",YEAR(NOW())+5,AN438),YEAR(NOW())+$P$11+10,IF(AN438="",YEAR(NOW())+5,AN438)))-YEAR(NOW()))))*IF(OR($P$9="",ISNUMBER($P$9)=FALSE),1,((1+$P$9/100)^(IF(OR($P$11="",ISNUMBER($P$11)=FALSE),IF(AN438="",YEAR(NOW())+5,AN438),IF(YEAR(NOW())+$P$11+10&lt;IF(AN438="",YEAR(NOW())+5,AN438),YEAR(NOW())+$P$11+10,IF(AN438="",YEAR(NOW())+5,AN438)))-YEAR(NOW())))))</f>
        <v>23875</v>
      </c>
      <c r="AV438" s="78">
        <v>100</v>
      </c>
    </row>
    <row r="439" spans="1:48" x14ac:dyDescent="0.15">
      <c r="A439" s="112">
        <v>420</v>
      </c>
      <c r="B439" s="112" t="s">
        <v>1660</v>
      </c>
      <c r="C439" s="113" t="s">
        <v>1361</v>
      </c>
      <c r="D439" s="112" t="s">
        <v>578</v>
      </c>
      <c r="E439" s="119">
        <v>437472</v>
      </c>
      <c r="F439" s="112" t="s">
        <v>966</v>
      </c>
      <c r="G439" s="112" t="s">
        <v>1391</v>
      </c>
      <c r="H439" s="112" t="s">
        <v>1391</v>
      </c>
      <c r="I439" s="116">
        <v>1</v>
      </c>
      <c r="J439" s="288">
        <v>0</v>
      </c>
      <c r="K439" s="288">
        <v>0</v>
      </c>
      <c r="L439" s="288"/>
      <c r="M439" s="288" t="s">
        <v>989</v>
      </c>
      <c r="N439" s="288" t="s">
        <v>989</v>
      </c>
      <c r="O439" s="288">
        <v>0</v>
      </c>
      <c r="P439" s="288">
        <f t="shared" ca="1" si="18"/>
        <v>0</v>
      </c>
      <c r="Q439" s="289">
        <v>0</v>
      </c>
      <c r="R439" s="289">
        <v>2387.5</v>
      </c>
      <c r="S439" s="289">
        <v>2387.5</v>
      </c>
      <c r="T439" s="290">
        <f t="shared" ca="1" si="19"/>
        <v>2387.5</v>
      </c>
      <c r="U439" s="109"/>
      <c r="V439" s="109" t="s">
        <v>1366</v>
      </c>
      <c r="W439" s="109" t="s">
        <v>1372</v>
      </c>
      <c r="X439" s="108" t="s">
        <v>1367</v>
      </c>
      <c r="Y439" s="108" t="s">
        <v>1175</v>
      </c>
      <c r="Z439" s="287"/>
      <c r="AA439" s="107" t="str">
        <f t="shared" ca="1" si="20"/>
        <v>Complete</v>
      </c>
      <c r="AB439" s="108"/>
      <c r="AC439" s="108" t="s">
        <v>1669</v>
      </c>
      <c r="AD439" s="108">
        <v>2011</v>
      </c>
      <c r="AE439" s="110">
        <v>752</v>
      </c>
      <c r="AF439" s="110">
        <v>751.98</v>
      </c>
      <c r="AG439" s="108" t="s">
        <v>1664</v>
      </c>
      <c r="AH439" s="110"/>
      <c r="AI439" s="109" t="s">
        <v>991</v>
      </c>
      <c r="AJ439" s="109"/>
      <c r="AK439" s="78" t="s">
        <v>990</v>
      </c>
      <c r="AO439" s="251">
        <f ca="1">IF(J439=0,0,J439*AV439/100/IF(OR($P$7="",ISNUMBER($P$7)=FALSE),1,((1+$P$7/100)^(IF(OR($P$11="",ISNUMBER($P$11)=FALSE),AL439,IF(YEAR(NOW())+$P$11&lt;AL439,YEAR(NOW())+$P$11,AL439))-YEAR(NOW()))))*IF(OR($P$9="",ISNUMBER($P$9)=FALSE),1,((1+$P$9/100)^(IF(OR($P$11="",ISNUMBER($P$11)=FALSE),AL439,IF(YEAR(NOW())+$P$11&lt;AL439,YEAR(NOW())+$P$11,AL439))-YEAR(NOW())))))</f>
        <v>0</v>
      </c>
      <c r="AP439" s="251">
        <f ca="1">IF(K439=0,0,K439*AV439/100/IF(OR($P$7="",ISNUMBER($P$7)=FALSE),1,((1+$P$7/100)^(IF(OR($P$11="",ISNUMBER($P$11)=FALSE),AM439,IF(YEAR(NOW())+$P$11+1&lt;AM439,YEAR(NOW())+$P$11+1,AM439))-YEAR(NOW()))))*IF(OR($P$9="",ISNUMBER($P$9)=FALSE),1,((1+$P$9/100)^(IF(OR($P$11="",ISNUMBER($P$11)=FALSE),AM439,IF(YEAR(NOW())+$P$11+1&lt;AM439,YEAR(NOW())+$P$11+1,AM439))-YEAR(NOW())))))</f>
        <v>0</v>
      </c>
      <c r="AQ439" s="251"/>
      <c r="AR439" s="251">
        <f ca="1">IF(M439="$0 (pad)",0,IF(M439=0,0,M439*AV439/100/IF(OR($P$7="",ISNUMBER($P$7)=FALSE),1,((1+$P$7/100)^(IF(OR($P$11="",ISNUMBER($P$11)=FALSE),AN439,IF(YEAR(NOW())+$P$11+10&lt;AN439,YEAR(NOW())+$P$11+10,AN439))-YEAR(NOW()))))*IF(OR($P$9="",ISNUMBER($P$9)=FALSE),1,((1+$P$9/100)^(IF(OR($P$11="",ISNUMBER($P$11)=FALSE),AN439,IF(YEAR(NOW())+$P$11+10&lt;AN439,YEAR(NOW())+$P$11+10,AN439))-YEAR(NOW()))))))</f>
        <v>0</v>
      </c>
      <c r="AS439" s="251">
        <f ca="1">IF(N439="$0 (pad)",0,IF(N439=0,0,N439*AV439/100/IF(OR($P$7="",ISNUMBER($P$7)=FALSE),1,((1+$P$7/100)^(IF(OR($P$11="",ISNUMBER($P$11)=FALSE),AN439,IF(YEAR(NOW())+$P$11+10&lt;AN439,YEAR(NOW())+$P$11+10,AN439))-YEAR(NOW()))))*IF(OR($P$9="",ISNUMBER($P$9)=FALSE),1,((1+$P$9/100)^(IF(OR($P$11="",ISNUMBER($P$11)=FALSE),AN439,IF(YEAR(NOW())+$P$11+10&lt;AN439,YEAR(NOW())+$P$11+10,AN439))-YEAR(NOW()))))))</f>
        <v>0</v>
      </c>
      <c r="AT439" s="251">
        <f ca="1">IF(Q439=0,0,Q439*AV439/100/IF(OR($P$7="",ISNUMBER($P$7)=FALSE),1,((1+$P$7/100)^(IF(OR($P$11="",ISNUMBER($P$11)=FALSE),AL439,IF(YEAR(NOW())+$P$11&lt;AL439,YEAR(NOW())+$P$11,AL439))-YEAR(NOW()))))*IF(OR($P$9="",ISNUMBER($P$9)=FALSE),1,((1+$P$9/100)^(IF(OR($P$11="",ISNUMBER($P$11)=FALSE),AL439,IF(YEAR(NOW())+$P$11&lt;AL439,YEAR(NOW())+$P$11,AL439))-YEAR(NOW())))))</f>
        <v>0</v>
      </c>
      <c r="AU439" s="251">
        <f ca="1">IF(R439=0,0,R439*AV439/100/IF(OR($P$7="",ISNUMBER($P$7)=FALSE),1,((1+$P$7/100)^(IF(OR($P$11="",ISNUMBER($P$11)=FALSE),IF(AN439="",YEAR(NOW())+5,AN439),IF(YEAR(NOW())+$P$11+10&lt;IF(AN439="",YEAR(NOW())+5,AN439),YEAR(NOW())+$P$11+10,IF(AN439="",YEAR(NOW())+5,AN439)))-YEAR(NOW()))))*IF(OR($P$9="",ISNUMBER($P$9)=FALSE),1,((1+$P$9/100)^(IF(OR($P$11="",ISNUMBER($P$11)=FALSE),IF(AN439="",YEAR(NOW())+5,AN439),IF(YEAR(NOW())+$P$11+10&lt;IF(AN439="",YEAR(NOW())+5,AN439),YEAR(NOW())+$P$11+10,IF(AN439="",YEAR(NOW())+5,AN439)))-YEAR(NOW())))))</f>
        <v>2387.5</v>
      </c>
      <c r="AV439" s="78">
        <v>100</v>
      </c>
    </row>
    <row r="440" spans="1:48" x14ac:dyDescent="0.15">
      <c r="A440" s="112">
        <v>421</v>
      </c>
      <c r="B440" s="112" t="s">
        <v>1660</v>
      </c>
      <c r="C440" s="113" t="s">
        <v>1361</v>
      </c>
      <c r="D440" s="112" t="s">
        <v>579</v>
      </c>
      <c r="E440" s="119">
        <v>421564</v>
      </c>
      <c r="F440" s="112" t="s">
        <v>966</v>
      </c>
      <c r="G440" s="112" t="s">
        <v>1391</v>
      </c>
      <c r="H440" s="112" t="s">
        <v>1391</v>
      </c>
      <c r="I440" s="116">
        <v>1</v>
      </c>
      <c r="J440" s="288">
        <v>0</v>
      </c>
      <c r="K440" s="288">
        <v>0</v>
      </c>
      <c r="L440" s="288"/>
      <c r="M440" s="288" t="s">
        <v>989</v>
      </c>
      <c r="N440" s="288" t="s">
        <v>989</v>
      </c>
      <c r="O440" s="288">
        <v>0</v>
      </c>
      <c r="P440" s="288">
        <f t="shared" ca="1" si="18"/>
        <v>0</v>
      </c>
      <c r="Q440" s="289">
        <v>0</v>
      </c>
      <c r="R440" s="289">
        <v>23875</v>
      </c>
      <c r="S440" s="289">
        <v>23875</v>
      </c>
      <c r="T440" s="290">
        <f t="shared" ca="1" si="19"/>
        <v>23875</v>
      </c>
      <c r="U440" s="109"/>
      <c r="V440" s="109" t="s">
        <v>1366</v>
      </c>
      <c r="W440" s="109" t="s">
        <v>1372</v>
      </c>
      <c r="X440" s="108" t="s">
        <v>1367</v>
      </c>
      <c r="Y440" s="108" t="s">
        <v>1175</v>
      </c>
      <c r="Z440" s="287"/>
      <c r="AA440" s="107" t="str">
        <f t="shared" ca="1" si="20"/>
        <v>Complete</v>
      </c>
      <c r="AB440" s="108"/>
      <c r="AC440" s="108" t="s">
        <v>1669</v>
      </c>
      <c r="AD440" s="108">
        <v>2010</v>
      </c>
      <c r="AE440" s="110">
        <v>1669</v>
      </c>
      <c r="AF440" s="110">
        <v>726.95</v>
      </c>
      <c r="AG440" s="108" t="s">
        <v>1666</v>
      </c>
      <c r="AH440" s="110"/>
      <c r="AI440" s="109" t="s">
        <v>991</v>
      </c>
      <c r="AJ440" s="109"/>
      <c r="AK440" s="78" t="s">
        <v>990</v>
      </c>
      <c r="AO440" s="251">
        <f ca="1">IF(J440=0,0,J440*AV440/100/IF(OR($P$7="",ISNUMBER($P$7)=FALSE),1,((1+$P$7/100)^(IF(OR($P$11="",ISNUMBER($P$11)=FALSE),AL440,IF(YEAR(NOW())+$P$11&lt;AL440,YEAR(NOW())+$P$11,AL440))-YEAR(NOW()))))*IF(OR($P$9="",ISNUMBER($P$9)=FALSE),1,((1+$P$9/100)^(IF(OR($P$11="",ISNUMBER($P$11)=FALSE),AL440,IF(YEAR(NOW())+$P$11&lt;AL440,YEAR(NOW())+$P$11,AL440))-YEAR(NOW())))))</f>
        <v>0</v>
      </c>
      <c r="AP440" s="251">
        <f ca="1">IF(K440=0,0,K440*AV440/100/IF(OR($P$7="",ISNUMBER($P$7)=FALSE),1,((1+$P$7/100)^(IF(OR($P$11="",ISNUMBER($P$11)=FALSE),AM440,IF(YEAR(NOW())+$P$11+1&lt;AM440,YEAR(NOW())+$P$11+1,AM440))-YEAR(NOW()))))*IF(OR($P$9="",ISNUMBER($P$9)=FALSE),1,((1+$P$9/100)^(IF(OR($P$11="",ISNUMBER($P$11)=FALSE),AM440,IF(YEAR(NOW())+$P$11+1&lt;AM440,YEAR(NOW())+$P$11+1,AM440))-YEAR(NOW())))))</f>
        <v>0</v>
      </c>
      <c r="AQ440" s="251"/>
      <c r="AR440" s="251">
        <f ca="1">IF(M440="$0 (pad)",0,IF(M440=0,0,M440*AV440/100/IF(OR($P$7="",ISNUMBER($P$7)=FALSE),1,((1+$P$7/100)^(IF(OR($P$11="",ISNUMBER($P$11)=FALSE),AN440,IF(YEAR(NOW())+$P$11+10&lt;AN440,YEAR(NOW())+$P$11+10,AN440))-YEAR(NOW()))))*IF(OR($P$9="",ISNUMBER($P$9)=FALSE),1,((1+$P$9/100)^(IF(OR($P$11="",ISNUMBER($P$11)=FALSE),AN440,IF(YEAR(NOW())+$P$11+10&lt;AN440,YEAR(NOW())+$P$11+10,AN440))-YEAR(NOW()))))))</f>
        <v>0</v>
      </c>
      <c r="AS440" s="251">
        <f ca="1">IF(N440="$0 (pad)",0,IF(N440=0,0,N440*AV440/100/IF(OR($P$7="",ISNUMBER($P$7)=FALSE),1,((1+$P$7/100)^(IF(OR($P$11="",ISNUMBER($P$11)=FALSE),AN440,IF(YEAR(NOW())+$P$11+10&lt;AN440,YEAR(NOW())+$P$11+10,AN440))-YEAR(NOW()))))*IF(OR($P$9="",ISNUMBER($P$9)=FALSE),1,((1+$P$9/100)^(IF(OR($P$11="",ISNUMBER($P$11)=FALSE),AN440,IF(YEAR(NOW())+$P$11+10&lt;AN440,YEAR(NOW())+$P$11+10,AN440))-YEAR(NOW()))))))</f>
        <v>0</v>
      </c>
      <c r="AT440" s="251">
        <f ca="1">IF(Q440=0,0,Q440*AV440/100/IF(OR($P$7="",ISNUMBER($P$7)=FALSE),1,((1+$P$7/100)^(IF(OR($P$11="",ISNUMBER($P$11)=FALSE),AL440,IF(YEAR(NOW())+$P$11&lt;AL440,YEAR(NOW())+$P$11,AL440))-YEAR(NOW()))))*IF(OR($P$9="",ISNUMBER($P$9)=FALSE),1,((1+$P$9/100)^(IF(OR($P$11="",ISNUMBER($P$11)=FALSE),AL440,IF(YEAR(NOW())+$P$11&lt;AL440,YEAR(NOW())+$P$11,AL440))-YEAR(NOW())))))</f>
        <v>0</v>
      </c>
      <c r="AU440" s="251">
        <f ca="1">IF(R440=0,0,R440*AV440/100/IF(OR($P$7="",ISNUMBER($P$7)=FALSE),1,((1+$P$7/100)^(IF(OR($P$11="",ISNUMBER($P$11)=FALSE),IF(AN440="",YEAR(NOW())+5,AN440),IF(YEAR(NOW())+$P$11+10&lt;IF(AN440="",YEAR(NOW())+5,AN440),YEAR(NOW())+$P$11+10,IF(AN440="",YEAR(NOW())+5,AN440)))-YEAR(NOW()))))*IF(OR($P$9="",ISNUMBER($P$9)=FALSE),1,((1+$P$9/100)^(IF(OR($P$11="",ISNUMBER($P$11)=FALSE),IF(AN440="",YEAR(NOW())+5,AN440),IF(YEAR(NOW())+$P$11+10&lt;IF(AN440="",YEAR(NOW())+5,AN440),YEAR(NOW())+$P$11+10,IF(AN440="",YEAR(NOW())+5,AN440)))-YEAR(NOW())))))</f>
        <v>23875</v>
      </c>
      <c r="AV440" s="78">
        <v>100</v>
      </c>
    </row>
    <row r="441" spans="1:48" x14ac:dyDescent="0.15">
      <c r="A441" s="112">
        <v>422</v>
      </c>
      <c r="B441" s="112" t="s">
        <v>967</v>
      </c>
      <c r="C441" s="113" t="s">
        <v>1361</v>
      </c>
      <c r="D441" s="112" t="s">
        <v>1404</v>
      </c>
      <c r="E441" s="119" t="s">
        <v>1671</v>
      </c>
      <c r="F441" s="112" t="s">
        <v>966</v>
      </c>
      <c r="G441" s="112" t="s">
        <v>1465</v>
      </c>
      <c r="H441" s="112" t="s">
        <v>1465</v>
      </c>
      <c r="I441" s="116"/>
      <c r="J441" s="288"/>
      <c r="K441" s="288">
        <v>84500</v>
      </c>
      <c r="L441" s="288"/>
      <c r="M441" s="288">
        <v>50000</v>
      </c>
      <c r="N441" s="288">
        <v>67600</v>
      </c>
      <c r="O441" s="288">
        <v>202100</v>
      </c>
      <c r="P441" s="288">
        <f t="shared" ca="1" si="18"/>
        <v>202100</v>
      </c>
      <c r="Q441" s="289">
        <v>170000</v>
      </c>
      <c r="R441" s="289">
        <v>238750</v>
      </c>
      <c r="S441" s="289">
        <v>408750</v>
      </c>
      <c r="T441" s="290">
        <f t="shared" ca="1" si="19"/>
        <v>408750</v>
      </c>
      <c r="U441" s="109"/>
      <c r="V441" s="109" t="s">
        <v>1366</v>
      </c>
      <c r="W441" s="109" t="s">
        <v>1369</v>
      </c>
      <c r="X441" s="108" t="s">
        <v>1367</v>
      </c>
      <c r="Y441" s="108" t="s">
        <v>1404</v>
      </c>
      <c r="Z441" s="108"/>
      <c r="AA441" s="107">
        <f t="shared" ref="AA441:AA469" ca="1" si="21">IF(OR($P$11="",AL441="Complete",ISNUMBER($P$11)=FALSE),DATE(AL441,12,31),IF(AL441&gt;YEAR(NOW())+$P$11,DATE(YEAR(NOW())+$P$11,12,31),DATE(AL441,12,31)))</f>
        <v>76702</v>
      </c>
      <c r="AB441" s="108"/>
      <c r="AC441" s="108" t="s">
        <v>1669</v>
      </c>
      <c r="AD441" s="108">
        <v>2007</v>
      </c>
      <c r="AE441" s="291">
        <v>14.469696969696969</v>
      </c>
      <c r="AF441" s="108"/>
      <c r="AG441" s="108" t="s">
        <v>1666</v>
      </c>
      <c r="AH441" s="108"/>
      <c r="AI441" s="109" t="s">
        <v>995</v>
      </c>
      <c r="AJ441" s="109" t="s">
        <v>995</v>
      </c>
      <c r="AL441" s="78">
        <v>2109</v>
      </c>
      <c r="AO441" s="251"/>
      <c r="AP441" s="251">
        <f ca="1">IF(K441=0,0,K441*AV441/IF(OR($P$7="",ISNUMBER($P$7)=FALSE),1,((1+$P$7/100)^(IF(OR($P$11="",ISNUMBER($P$11)=FALSE),AL441,IF(YEAR(NOW())+$P$11&lt;AL441,YEAR(NOW())+$P$11,AL441))-YEAR(NOW()))))*IF(OR($P$9="",ISNUMBER($P$9)=FALSE),1,((1+$P$9/100)^(IF(OR($P$11="",ISNUMBER($P$11)=FALSE),AL441,IF(YEAR(NOW())+$P$11&lt;AL441,YEAR(NOW())+$P$11,AL441))-YEAR(NOW())))))</f>
        <v>84500</v>
      </c>
      <c r="AQ441" s="251"/>
      <c r="AR441" s="251">
        <f ca="1">IF(M441=0,0,M441*AV441/IF(OR($P$7="",ISNUMBER($P$7)=FALSE),1,((1+$P$7/100)^(IF(OR($P$11="",ISNUMBER($P$11)=FALSE),AL441,IF(YEAR(NOW())+$P$11&lt;AL441,YEAR(NOW())+$P$11,AL441))-YEAR(NOW()))))*IF(OR($P$9="",ISNUMBER($P$9)=FALSE),1,((1+$P$9/100)^(IF(OR($P$11="",ISNUMBER($P$11)=FALSE),AL441,IF(YEAR(NOW())+$P$11&lt;AL441,YEAR(NOW())+$P$11,AL441))-YEAR(NOW())))))</f>
        <v>50000</v>
      </c>
      <c r="AS441" s="251">
        <f ca="1">IF(N441=0,0,N441*AV441/IF(OR($P$7="",ISNUMBER($P$7)=FALSE),1,((1+$P$7/100)^(IF(OR($P$11="",ISNUMBER($P$11)=FALSE),AL441,IF(YEAR(NOW())+$P$11&lt;AL441,YEAR(NOW())+$P$11,AL441))-YEAR(NOW()))))*IF(OR($P$9="",ISNUMBER($P$9)=FALSE),1,((1+$P$9/100)^(IF(OR($P$11="",ISNUMBER($P$11)=FALSE),AL441,IF(YEAR(NOW())+$P$11&lt;AL441,YEAR(NOW())+$P$11,AL441))-YEAR(NOW())))))</f>
        <v>67600</v>
      </c>
      <c r="AT441" s="251">
        <f ca="1">IF(Q441=0,0,Q441*AV441/IF(OR($P$7="",ISNUMBER($P$7)=FALSE),1,((1+$P$7/100)^(IF(OR($P$11="",ISNUMBER($P$11)=FALSE),AL441,IF(YEAR(NOW())+$P$11&lt;AL441,YEAR(NOW())+$P$11,AL441))-YEAR(NOW()))))*IF(OR($P$9="",ISNUMBER($P$9)=FALSE),1,((1+$P$9/100)^(IF(OR($P$11="",ISNUMBER($P$11)=FALSE),AL441,IF(YEAR(NOW())+$P$11&lt;AL441,YEAR(NOW())+$P$11,AL441))-YEAR(NOW())))))</f>
        <v>170000</v>
      </c>
      <c r="AU441" s="251">
        <f ca="1">IF(R441=0,0,R441*AV441/IF(OR($P$7="",ISNUMBER($P$7)=FALSE),1,((1+$P$7/100)^(IF(OR($P$11="",ISNUMBER($P$11)=FALSE),AL441,IF(YEAR(NOW())+$P$11&lt;AL441,YEAR(NOW())+$P$11,AL441))-YEAR(NOW()))))*IF(OR($P$9="",ISNUMBER($P$9)=FALSE),1,((1+$P$9/100)^(IF(OR($P$11="",ISNUMBER($P$11)=FALSE),AL441,IF(YEAR(NOW())+$P$11&lt;AL441,YEAR(NOW())+$P$11,AL441))-YEAR(NOW())))))</f>
        <v>238750</v>
      </c>
      <c r="AV441" s="78">
        <v>1</v>
      </c>
    </row>
    <row r="442" spans="1:48" x14ac:dyDescent="0.15">
      <c r="A442" s="112">
        <v>423</v>
      </c>
      <c r="B442" s="112" t="s">
        <v>967</v>
      </c>
      <c r="C442" s="113" t="s">
        <v>1361</v>
      </c>
      <c r="D442" s="112" t="s">
        <v>1394</v>
      </c>
      <c r="E442" s="119" t="s">
        <v>1672</v>
      </c>
      <c r="F442" s="112" t="s">
        <v>966</v>
      </c>
      <c r="G442" s="112" t="s">
        <v>1465</v>
      </c>
      <c r="H442" s="112" t="s">
        <v>1465</v>
      </c>
      <c r="I442" s="116"/>
      <c r="J442" s="288"/>
      <c r="K442" s="288">
        <v>71500</v>
      </c>
      <c r="L442" s="288"/>
      <c r="M442" s="288">
        <v>50000</v>
      </c>
      <c r="N442" s="288">
        <v>57200</v>
      </c>
      <c r="O442" s="288">
        <v>178700</v>
      </c>
      <c r="P442" s="288">
        <f t="shared" ca="1" si="18"/>
        <v>178700</v>
      </c>
      <c r="Q442" s="289">
        <v>34000</v>
      </c>
      <c r="R442" s="289">
        <v>47750</v>
      </c>
      <c r="S442" s="289">
        <v>81750</v>
      </c>
      <c r="T442" s="290">
        <f t="shared" ca="1" si="19"/>
        <v>81750</v>
      </c>
      <c r="U442" s="109"/>
      <c r="V442" s="109" t="s">
        <v>1366</v>
      </c>
      <c r="W442" s="109" t="s">
        <v>1369</v>
      </c>
      <c r="X442" s="108" t="s">
        <v>1367</v>
      </c>
      <c r="Y442" s="108" t="s">
        <v>1394</v>
      </c>
      <c r="Z442" s="108"/>
      <c r="AA442" s="107">
        <f t="shared" ca="1" si="21"/>
        <v>57345</v>
      </c>
      <c r="AB442" s="108"/>
      <c r="AC442" s="108" t="s">
        <v>1669</v>
      </c>
      <c r="AD442" s="108">
        <v>1949</v>
      </c>
      <c r="AE442" s="291">
        <v>2.893939393939394</v>
      </c>
      <c r="AF442" s="108"/>
      <c r="AG442" s="108" t="s">
        <v>1666</v>
      </c>
      <c r="AH442" s="108"/>
      <c r="AI442" s="109" t="s">
        <v>999</v>
      </c>
      <c r="AJ442" s="109" t="s">
        <v>999</v>
      </c>
      <c r="AL442" s="78">
        <v>2056</v>
      </c>
      <c r="AO442" s="251"/>
      <c r="AP442" s="251">
        <f ca="1">IF(K442=0,0,K442*AV442/IF(OR($P$7="",ISNUMBER($P$7)=FALSE),1,((1+$P$7/100)^(IF(OR($P$11="",ISNUMBER($P$11)=FALSE),AL442,IF(YEAR(NOW())+$P$11&lt;AL442,YEAR(NOW())+$P$11,AL442))-YEAR(NOW()))))*IF(OR($P$9="",ISNUMBER($P$9)=FALSE),1,((1+$P$9/100)^(IF(OR($P$11="",ISNUMBER($P$11)=FALSE),AL442,IF(YEAR(NOW())+$P$11&lt;AL442,YEAR(NOW())+$P$11,AL442))-YEAR(NOW())))))</f>
        <v>71500</v>
      </c>
      <c r="AQ442" s="251"/>
      <c r="AR442" s="251">
        <f ca="1">IF(M442=0,0,M442*AV442/IF(OR($P$7="",ISNUMBER($P$7)=FALSE),1,((1+$P$7/100)^(IF(OR($P$11="",ISNUMBER($P$11)=FALSE),AL442,IF(YEAR(NOW())+$P$11&lt;AL442,YEAR(NOW())+$P$11,AL442))-YEAR(NOW()))))*IF(OR($P$9="",ISNUMBER($P$9)=FALSE),1,((1+$P$9/100)^(IF(OR($P$11="",ISNUMBER($P$11)=FALSE),AL442,IF(YEAR(NOW())+$P$11&lt;AL442,YEAR(NOW())+$P$11,AL442))-YEAR(NOW())))))</f>
        <v>50000</v>
      </c>
      <c r="AS442" s="251">
        <f ca="1">IF(N442=0,0,N442*AV442/IF(OR($P$7="",ISNUMBER($P$7)=FALSE),1,((1+$P$7/100)^(IF(OR($P$11="",ISNUMBER($P$11)=FALSE),AL442,IF(YEAR(NOW())+$P$11&lt;AL442,YEAR(NOW())+$P$11,AL442))-YEAR(NOW()))))*IF(OR($P$9="",ISNUMBER($P$9)=FALSE),1,((1+$P$9/100)^(IF(OR($P$11="",ISNUMBER($P$11)=FALSE),AL442,IF(YEAR(NOW())+$P$11&lt;AL442,YEAR(NOW())+$P$11,AL442))-YEAR(NOW())))))</f>
        <v>57200</v>
      </c>
      <c r="AT442" s="251">
        <f ca="1">IF(Q442=0,0,Q442*AV442/IF(OR($P$7="",ISNUMBER($P$7)=FALSE),1,((1+$P$7/100)^(IF(OR($P$11="",ISNUMBER($P$11)=FALSE),AL442,IF(YEAR(NOW())+$P$11&lt;AL442,YEAR(NOW())+$P$11,AL442))-YEAR(NOW()))))*IF(OR($P$9="",ISNUMBER($P$9)=FALSE),1,((1+$P$9/100)^(IF(OR($P$11="",ISNUMBER($P$11)=FALSE),AL442,IF(YEAR(NOW())+$P$11&lt;AL442,YEAR(NOW())+$P$11,AL442))-YEAR(NOW())))))</f>
        <v>34000</v>
      </c>
      <c r="AU442" s="251">
        <f ca="1">IF(R442=0,0,R442*AV442/IF(OR($P$7="",ISNUMBER($P$7)=FALSE),1,((1+$P$7/100)^(IF(OR($P$11="",ISNUMBER($P$11)=FALSE),AL442,IF(YEAR(NOW())+$P$11&lt;AL442,YEAR(NOW())+$P$11,AL442))-YEAR(NOW()))))*IF(OR($P$9="",ISNUMBER($P$9)=FALSE),1,((1+$P$9/100)^(IF(OR($P$11="",ISNUMBER($P$11)=FALSE),AL442,IF(YEAR(NOW())+$P$11&lt;AL442,YEAR(NOW())+$P$11,AL442))-YEAR(NOW())))))</f>
        <v>47750</v>
      </c>
      <c r="AV442" s="78">
        <v>1</v>
      </c>
    </row>
    <row r="443" spans="1:48" x14ac:dyDescent="0.15">
      <c r="A443" s="112">
        <v>424</v>
      </c>
      <c r="B443" s="112" t="s">
        <v>967</v>
      </c>
      <c r="C443" s="113" t="s">
        <v>1361</v>
      </c>
      <c r="D443" s="112" t="s">
        <v>1035</v>
      </c>
      <c r="E443" s="119" t="s">
        <v>1673</v>
      </c>
      <c r="F443" s="112" t="s">
        <v>966</v>
      </c>
      <c r="G443" s="112" t="s">
        <v>1465</v>
      </c>
      <c r="H443" s="112" t="s">
        <v>1465</v>
      </c>
      <c r="I443" s="116"/>
      <c r="J443" s="288"/>
      <c r="K443" s="288">
        <v>71000</v>
      </c>
      <c r="L443" s="288"/>
      <c r="M443" s="288">
        <v>50000</v>
      </c>
      <c r="N443" s="288">
        <v>56800</v>
      </c>
      <c r="O443" s="288">
        <v>177800</v>
      </c>
      <c r="P443" s="288">
        <f t="shared" ca="1" si="18"/>
        <v>177800</v>
      </c>
      <c r="Q443" s="289">
        <v>170000</v>
      </c>
      <c r="R443" s="289">
        <v>238750</v>
      </c>
      <c r="S443" s="289">
        <v>408750</v>
      </c>
      <c r="T443" s="290">
        <f t="shared" ca="1" si="19"/>
        <v>408750</v>
      </c>
      <c r="U443" s="109"/>
      <c r="V443" s="109" t="s">
        <v>1366</v>
      </c>
      <c r="W443" s="109" t="s">
        <v>1369</v>
      </c>
      <c r="X443" s="108" t="s">
        <v>1367</v>
      </c>
      <c r="Y443" s="108" t="s">
        <v>1035</v>
      </c>
      <c r="Z443" s="108"/>
      <c r="AA443" s="107">
        <f t="shared" ca="1" si="21"/>
        <v>59171</v>
      </c>
      <c r="AB443" s="108"/>
      <c r="AC443" s="108" t="s">
        <v>1669</v>
      </c>
      <c r="AD443" s="108">
        <v>1949</v>
      </c>
      <c r="AE443" s="291">
        <v>14.469696969696969</v>
      </c>
      <c r="AF443" s="108"/>
      <c r="AG443" s="108" t="s">
        <v>1666</v>
      </c>
      <c r="AH443" s="108"/>
      <c r="AI443" s="109" t="s">
        <v>991</v>
      </c>
      <c r="AJ443" s="109" t="s">
        <v>991</v>
      </c>
      <c r="AL443" s="78">
        <v>2061</v>
      </c>
      <c r="AO443" s="251"/>
      <c r="AP443" s="251">
        <f ca="1">IF(K443=0,0,K443*AV443/IF(OR($P$7="",ISNUMBER($P$7)=FALSE),1,((1+$P$7/100)^(IF(OR($P$11="",ISNUMBER($P$11)=FALSE),AL443,IF(YEAR(NOW())+$P$11&lt;AL443,YEAR(NOW())+$P$11,AL443))-YEAR(NOW()))))*IF(OR($P$9="",ISNUMBER($P$9)=FALSE),1,((1+$P$9/100)^(IF(OR($P$11="",ISNUMBER($P$11)=FALSE),AL443,IF(YEAR(NOW())+$P$11&lt;AL443,YEAR(NOW())+$P$11,AL443))-YEAR(NOW())))))</f>
        <v>71000</v>
      </c>
      <c r="AQ443" s="251"/>
      <c r="AR443" s="251">
        <f ca="1">IF(M443=0,0,M443*AV443/IF(OR($P$7="",ISNUMBER($P$7)=FALSE),1,((1+$P$7/100)^(IF(OR($P$11="",ISNUMBER($P$11)=FALSE),AL443,IF(YEAR(NOW())+$P$11&lt;AL443,YEAR(NOW())+$P$11,AL443))-YEAR(NOW()))))*IF(OR($P$9="",ISNUMBER($P$9)=FALSE),1,((1+$P$9/100)^(IF(OR($P$11="",ISNUMBER($P$11)=FALSE),AL443,IF(YEAR(NOW())+$P$11&lt;AL443,YEAR(NOW())+$P$11,AL443))-YEAR(NOW())))))</f>
        <v>50000</v>
      </c>
      <c r="AS443" s="251">
        <f ca="1">IF(N443=0,0,N443*AV443/IF(OR($P$7="",ISNUMBER($P$7)=FALSE),1,((1+$P$7/100)^(IF(OR($P$11="",ISNUMBER($P$11)=FALSE),AL443,IF(YEAR(NOW())+$P$11&lt;AL443,YEAR(NOW())+$P$11,AL443))-YEAR(NOW()))))*IF(OR($P$9="",ISNUMBER($P$9)=FALSE),1,((1+$P$9/100)^(IF(OR($P$11="",ISNUMBER($P$11)=FALSE),AL443,IF(YEAR(NOW())+$P$11&lt;AL443,YEAR(NOW())+$P$11,AL443))-YEAR(NOW())))))</f>
        <v>56800</v>
      </c>
      <c r="AT443" s="251">
        <f ca="1">IF(Q443=0,0,Q443*AV443/IF(OR($P$7="",ISNUMBER($P$7)=FALSE),1,((1+$P$7/100)^(IF(OR($P$11="",ISNUMBER($P$11)=FALSE),AL443,IF(YEAR(NOW())+$P$11&lt;AL443,YEAR(NOW())+$P$11,AL443))-YEAR(NOW()))))*IF(OR($P$9="",ISNUMBER($P$9)=FALSE),1,((1+$P$9/100)^(IF(OR($P$11="",ISNUMBER($P$11)=FALSE),AL443,IF(YEAR(NOW())+$P$11&lt;AL443,YEAR(NOW())+$P$11,AL443))-YEAR(NOW())))))</f>
        <v>170000</v>
      </c>
      <c r="AU443" s="251">
        <f ca="1">IF(R443=0,0,R443*AV443/IF(OR($P$7="",ISNUMBER($P$7)=FALSE),1,((1+$P$7/100)^(IF(OR($P$11="",ISNUMBER($P$11)=FALSE),AL443,IF(YEAR(NOW())+$P$11&lt;AL443,YEAR(NOW())+$P$11,AL443))-YEAR(NOW()))))*IF(OR($P$9="",ISNUMBER($P$9)=FALSE),1,((1+$P$9/100)^(IF(OR($P$11="",ISNUMBER($P$11)=FALSE),AL443,IF(YEAR(NOW())+$P$11&lt;AL443,YEAR(NOW())+$P$11,AL443))-YEAR(NOW())))))</f>
        <v>238750</v>
      </c>
      <c r="AV443" s="78">
        <v>1</v>
      </c>
    </row>
    <row r="444" spans="1:48" x14ac:dyDescent="0.15">
      <c r="A444" s="112">
        <v>425</v>
      </c>
      <c r="B444" s="112" t="s">
        <v>967</v>
      </c>
      <c r="C444" s="113" t="s">
        <v>1361</v>
      </c>
      <c r="D444" s="112" t="s">
        <v>1046</v>
      </c>
      <c r="E444" s="119" t="s">
        <v>1674</v>
      </c>
      <c r="F444" s="112" t="s">
        <v>966</v>
      </c>
      <c r="G444" s="112" t="s">
        <v>1465</v>
      </c>
      <c r="H444" s="112" t="s">
        <v>1465</v>
      </c>
      <c r="I444" s="116"/>
      <c r="J444" s="288"/>
      <c r="K444" s="288">
        <v>83000</v>
      </c>
      <c r="L444" s="288"/>
      <c r="M444" s="288">
        <v>50000</v>
      </c>
      <c r="N444" s="288">
        <v>66400</v>
      </c>
      <c r="O444" s="288">
        <v>199400</v>
      </c>
      <c r="P444" s="288">
        <f t="shared" ca="1" si="18"/>
        <v>199400</v>
      </c>
      <c r="Q444" s="289">
        <v>85000</v>
      </c>
      <c r="R444" s="289">
        <v>119375</v>
      </c>
      <c r="S444" s="289">
        <v>204375</v>
      </c>
      <c r="T444" s="290">
        <f t="shared" ca="1" si="19"/>
        <v>204375</v>
      </c>
      <c r="U444" s="109"/>
      <c r="V444" s="109" t="s">
        <v>1366</v>
      </c>
      <c r="W444" s="109" t="s">
        <v>1369</v>
      </c>
      <c r="X444" s="108" t="s">
        <v>1367</v>
      </c>
      <c r="Y444" s="108" t="s">
        <v>1046</v>
      </c>
      <c r="Z444" s="108"/>
      <c r="AA444" s="107">
        <f t="shared" ca="1" si="21"/>
        <v>62458</v>
      </c>
      <c r="AB444" s="108"/>
      <c r="AC444" s="108" t="s">
        <v>1669</v>
      </c>
      <c r="AD444" s="108">
        <v>2010</v>
      </c>
      <c r="AE444" s="291">
        <v>7.2348484848484844</v>
      </c>
      <c r="AF444" s="108"/>
      <c r="AG444" s="108" t="s">
        <v>1666</v>
      </c>
      <c r="AH444" s="108"/>
      <c r="AI444" s="109" t="s">
        <v>991</v>
      </c>
      <c r="AJ444" s="109" t="s">
        <v>991</v>
      </c>
      <c r="AL444" s="78">
        <v>2070</v>
      </c>
      <c r="AO444" s="251"/>
      <c r="AP444" s="251">
        <f ca="1">IF(K444=0,0,K444*AV444/IF(OR($P$7="",ISNUMBER($P$7)=FALSE),1,((1+$P$7/100)^(IF(OR($P$11="",ISNUMBER($P$11)=FALSE),AL444,IF(YEAR(NOW())+$P$11&lt;AL444,YEAR(NOW())+$P$11,AL444))-YEAR(NOW()))))*IF(OR($P$9="",ISNUMBER($P$9)=FALSE),1,((1+$P$9/100)^(IF(OR($P$11="",ISNUMBER($P$11)=FALSE),AL444,IF(YEAR(NOW())+$P$11&lt;AL444,YEAR(NOW())+$P$11,AL444))-YEAR(NOW())))))</f>
        <v>83000</v>
      </c>
      <c r="AQ444" s="251"/>
      <c r="AR444" s="251">
        <f ca="1">IF(M444=0,0,M444*AV444/IF(OR($P$7="",ISNUMBER($P$7)=FALSE),1,((1+$P$7/100)^(IF(OR($P$11="",ISNUMBER($P$11)=FALSE),AL444,IF(YEAR(NOW())+$P$11&lt;AL444,YEAR(NOW())+$P$11,AL444))-YEAR(NOW()))))*IF(OR($P$9="",ISNUMBER($P$9)=FALSE),1,((1+$P$9/100)^(IF(OR($P$11="",ISNUMBER($P$11)=FALSE),AL444,IF(YEAR(NOW())+$P$11&lt;AL444,YEAR(NOW())+$P$11,AL444))-YEAR(NOW())))))</f>
        <v>50000</v>
      </c>
      <c r="AS444" s="251">
        <f ca="1">IF(N444=0,0,N444*AV444/IF(OR($P$7="",ISNUMBER($P$7)=FALSE),1,((1+$P$7/100)^(IF(OR($P$11="",ISNUMBER($P$11)=FALSE),AL444,IF(YEAR(NOW())+$P$11&lt;AL444,YEAR(NOW())+$P$11,AL444))-YEAR(NOW()))))*IF(OR($P$9="",ISNUMBER($P$9)=FALSE),1,((1+$P$9/100)^(IF(OR($P$11="",ISNUMBER($P$11)=FALSE),AL444,IF(YEAR(NOW())+$P$11&lt;AL444,YEAR(NOW())+$P$11,AL444))-YEAR(NOW())))))</f>
        <v>66400</v>
      </c>
      <c r="AT444" s="251">
        <f ca="1">IF(Q444=0,0,Q444*AV444/IF(OR($P$7="",ISNUMBER($P$7)=FALSE),1,((1+$P$7/100)^(IF(OR($P$11="",ISNUMBER($P$11)=FALSE),AL444,IF(YEAR(NOW())+$P$11&lt;AL444,YEAR(NOW())+$P$11,AL444))-YEAR(NOW()))))*IF(OR($P$9="",ISNUMBER($P$9)=FALSE),1,((1+$P$9/100)^(IF(OR($P$11="",ISNUMBER($P$11)=FALSE),AL444,IF(YEAR(NOW())+$P$11&lt;AL444,YEAR(NOW())+$P$11,AL444))-YEAR(NOW())))))</f>
        <v>85000</v>
      </c>
      <c r="AU444" s="251">
        <f ca="1">IF(R444=0,0,R444*AV444/IF(OR($P$7="",ISNUMBER($P$7)=FALSE),1,((1+$P$7/100)^(IF(OR($P$11="",ISNUMBER($P$11)=FALSE),AL444,IF(YEAR(NOW())+$P$11&lt;AL444,YEAR(NOW())+$P$11,AL444))-YEAR(NOW()))))*IF(OR($P$9="",ISNUMBER($P$9)=FALSE),1,((1+$P$9/100)^(IF(OR($P$11="",ISNUMBER($P$11)=FALSE),AL444,IF(YEAR(NOW())+$P$11&lt;AL444,YEAR(NOW())+$P$11,AL444))-YEAR(NOW())))))</f>
        <v>119375</v>
      </c>
      <c r="AV444" s="78">
        <v>1</v>
      </c>
    </row>
    <row r="445" spans="1:48" x14ac:dyDescent="0.15">
      <c r="A445" s="112">
        <v>426</v>
      </c>
      <c r="B445" s="112" t="s">
        <v>967</v>
      </c>
      <c r="C445" s="113" t="s">
        <v>1361</v>
      </c>
      <c r="D445" s="112" t="s">
        <v>1455</v>
      </c>
      <c r="E445" s="119"/>
      <c r="F445" s="112" t="s">
        <v>966</v>
      </c>
      <c r="G445" s="112" t="s">
        <v>1465</v>
      </c>
      <c r="H445" s="112" t="s">
        <v>1465</v>
      </c>
      <c r="I445" s="116"/>
      <c r="J445" s="288"/>
      <c r="K445" s="288">
        <v>286000</v>
      </c>
      <c r="L445" s="288"/>
      <c r="M445" s="288">
        <v>85800</v>
      </c>
      <c r="N445" s="288">
        <v>143000</v>
      </c>
      <c r="O445" s="288">
        <v>514800</v>
      </c>
      <c r="P445" s="288">
        <f t="shared" ca="1" si="18"/>
        <v>514800</v>
      </c>
      <c r="Q445" s="289"/>
      <c r="R445" s="289"/>
      <c r="S445" s="289">
        <v>0</v>
      </c>
      <c r="T445" s="290">
        <f t="shared" ca="1" si="19"/>
        <v>0</v>
      </c>
      <c r="U445" s="109"/>
      <c r="V445" s="109" t="s">
        <v>1366</v>
      </c>
      <c r="W445" s="109" t="s">
        <v>1369</v>
      </c>
      <c r="X445" s="108" t="s">
        <v>1367</v>
      </c>
      <c r="Y445" s="108" t="s">
        <v>1455</v>
      </c>
      <c r="Z445" s="108"/>
      <c r="AA445" s="107">
        <f t="shared" ca="1" si="21"/>
        <v>69763</v>
      </c>
      <c r="AB445" s="108"/>
      <c r="AC445" s="108"/>
      <c r="AD445" s="108">
        <v>1949</v>
      </c>
      <c r="AE445" s="291"/>
      <c r="AF445" s="108"/>
      <c r="AG445" s="108"/>
      <c r="AH445" s="108"/>
      <c r="AI445" s="109"/>
      <c r="AJ445" s="109" t="s">
        <v>997</v>
      </c>
      <c r="AL445" s="78">
        <v>2090</v>
      </c>
      <c r="AO445" s="251"/>
      <c r="AP445" s="251">
        <f ca="1">IF(K445=0,0,K445*AV445/IF(OR($P$7="",ISNUMBER($P$7)=FALSE),1,((1+$P$7/100)^(IF(OR($P$11="",ISNUMBER($P$11)=FALSE),AL445,IF(YEAR(NOW())+$P$11&lt;AL445,YEAR(NOW())+$P$11,AL445))-YEAR(NOW()))))*IF(OR($P$9="",ISNUMBER($P$9)=FALSE),1,((1+$P$9/100)^(IF(OR($P$11="",ISNUMBER($P$11)=FALSE),AL445,IF(YEAR(NOW())+$P$11&lt;AL445,YEAR(NOW())+$P$11,AL445))-YEAR(NOW())))))</f>
        <v>286000</v>
      </c>
      <c r="AQ445" s="251"/>
      <c r="AR445" s="251">
        <f ca="1">IF(M445=0,0,M445*AV445/IF(OR($P$7="",ISNUMBER($P$7)=FALSE),1,((1+$P$7/100)^(IF(OR($P$11="",ISNUMBER($P$11)=FALSE),AL445,IF(YEAR(NOW())+$P$11&lt;AL445,YEAR(NOW())+$P$11,AL445))-YEAR(NOW()))))*IF(OR($P$9="",ISNUMBER($P$9)=FALSE),1,((1+$P$9/100)^(IF(OR($P$11="",ISNUMBER($P$11)=FALSE),AL445,IF(YEAR(NOW())+$P$11&lt;AL445,YEAR(NOW())+$P$11,AL445))-YEAR(NOW())))))</f>
        <v>85800</v>
      </c>
      <c r="AS445" s="251">
        <f ca="1">IF(N445=0,0,N445*AV445/IF(OR($P$7="",ISNUMBER($P$7)=FALSE),1,((1+$P$7/100)^(IF(OR($P$11="",ISNUMBER($P$11)=FALSE),AL445,IF(YEAR(NOW())+$P$11&lt;AL445,YEAR(NOW())+$P$11,AL445))-YEAR(NOW()))))*IF(OR($P$9="",ISNUMBER($P$9)=FALSE),1,((1+$P$9/100)^(IF(OR($P$11="",ISNUMBER($P$11)=FALSE),AL445,IF(YEAR(NOW())+$P$11&lt;AL445,YEAR(NOW())+$P$11,AL445))-YEAR(NOW())))))</f>
        <v>143000</v>
      </c>
      <c r="AT445" s="251">
        <f ca="1">IF(Q445=0,0,Q445*AV445/IF(OR($P$7="",ISNUMBER($P$7)=FALSE),1,((1+$P$7/100)^(IF(OR($P$11="",ISNUMBER($P$11)=FALSE),AL445,IF(YEAR(NOW())+$P$11&lt;AL445,YEAR(NOW())+$P$11,AL445))-YEAR(NOW()))))*IF(OR($P$9="",ISNUMBER($P$9)=FALSE),1,((1+$P$9/100)^(IF(OR($P$11="",ISNUMBER($P$11)=FALSE),AL445,IF(YEAR(NOW())+$P$11&lt;AL445,YEAR(NOW())+$P$11,AL445))-YEAR(NOW())))))</f>
        <v>0</v>
      </c>
      <c r="AU445" s="251">
        <f ca="1">IF(R445=0,0,R445*AV445/IF(OR($P$7="",ISNUMBER($P$7)=FALSE),1,((1+$P$7/100)^(IF(OR($P$11="",ISNUMBER($P$11)=FALSE),AL445,IF(YEAR(NOW())+$P$11&lt;AL445,YEAR(NOW())+$P$11,AL445))-YEAR(NOW()))))*IF(OR($P$9="",ISNUMBER($P$9)=FALSE),1,((1+$P$9/100)^(IF(OR($P$11="",ISNUMBER($P$11)=FALSE),AL445,IF(YEAR(NOW())+$P$11&lt;AL445,YEAR(NOW())+$P$11,AL445))-YEAR(NOW())))))</f>
        <v>0</v>
      </c>
      <c r="AV445" s="78">
        <v>1</v>
      </c>
    </row>
    <row r="446" spans="1:48" x14ac:dyDescent="0.15">
      <c r="A446" s="112">
        <v>427</v>
      </c>
      <c r="B446" s="112" t="s">
        <v>967</v>
      </c>
      <c r="C446" s="113" t="s">
        <v>1361</v>
      </c>
      <c r="D446" s="112" t="s">
        <v>1403</v>
      </c>
      <c r="E446" s="119" t="s">
        <v>1675</v>
      </c>
      <c r="F446" s="112" t="s">
        <v>966</v>
      </c>
      <c r="G446" s="112" t="s">
        <v>1465</v>
      </c>
      <c r="H446" s="112" t="s">
        <v>1465</v>
      </c>
      <c r="I446" s="116"/>
      <c r="J446" s="288"/>
      <c r="K446" s="288">
        <v>94500</v>
      </c>
      <c r="L446" s="288"/>
      <c r="M446" s="288">
        <v>50000</v>
      </c>
      <c r="N446" s="288">
        <v>75600</v>
      </c>
      <c r="O446" s="288">
        <v>220100</v>
      </c>
      <c r="P446" s="288">
        <f t="shared" ca="1" si="18"/>
        <v>220100</v>
      </c>
      <c r="Q446" s="289">
        <v>170000</v>
      </c>
      <c r="R446" s="289">
        <v>238750</v>
      </c>
      <c r="S446" s="289">
        <v>408750</v>
      </c>
      <c r="T446" s="290">
        <f t="shared" ca="1" si="19"/>
        <v>408750</v>
      </c>
      <c r="U446" s="109"/>
      <c r="V446" s="109" t="s">
        <v>1366</v>
      </c>
      <c r="W446" s="109" t="s">
        <v>1369</v>
      </c>
      <c r="X446" s="108" t="s">
        <v>1367</v>
      </c>
      <c r="Y446" s="108" t="s">
        <v>1403</v>
      </c>
      <c r="Z446" s="108"/>
      <c r="AA446" s="107">
        <f t="shared" ca="1" si="21"/>
        <v>70859</v>
      </c>
      <c r="AB446" s="108"/>
      <c r="AC446" s="108" t="s">
        <v>1669</v>
      </c>
      <c r="AD446" s="108">
        <v>2010</v>
      </c>
      <c r="AE446" s="291">
        <v>14.469696969696969</v>
      </c>
      <c r="AF446" s="108"/>
      <c r="AG446" s="108" t="s">
        <v>1666</v>
      </c>
      <c r="AH446" s="108"/>
      <c r="AI446" s="109" t="s">
        <v>995</v>
      </c>
      <c r="AJ446" s="109" t="s">
        <v>995</v>
      </c>
      <c r="AL446" s="78">
        <v>2093</v>
      </c>
      <c r="AO446" s="251"/>
      <c r="AP446" s="251">
        <f ca="1">IF(K446=0,0,K446*AV446/IF(OR($P$7="",ISNUMBER($P$7)=FALSE),1,((1+$P$7/100)^(IF(OR($P$11="",ISNUMBER($P$11)=FALSE),AL446,IF(YEAR(NOW())+$P$11&lt;AL446,YEAR(NOW())+$P$11,AL446))-YEAR(NOW()))))*IF(OR($P$9="",ISNUMBER($P$9)=FALSE),1,((1+$P$9/100)^(IF(OR($P$11="",ISNUMBER($P$11)=FALSE),AL446,IF(YEAR(NOW())+$P$11&lt;AL446,YEAR(NOW())+$P$11,AL446))-YEAR(NOW())))))</f>
        <v>94500</v>
      </c>
      <c r="AQ446" s="251"/>
      <c r="AR446" s="251">
        <f ca="1">IF(M446=0,0,M446*AV446/IF(OR($P$7="",ISNUMBER($P$7)=FALSE),1,((1+$P$7/100)^(IF(OR($P$11="",ISNUMBER($P$11)=FALSE),AL446,IF(YEAR(NOW())+$P$11&lt;AL446,YEAR(NOW())+$P$11,AL446))-YEAR(NOW()))))*IF(OR($P$9="",ISNUMBER($P$9)=FALSE),1,((1+$P$9/100)^(IF(OR($P$11="",ISNUMBER($P$11)=FALSE),AL446,IF(YEAR(NOW())+$P$11&lt;AL446,YEAR(NOW())+$P$11,AL446))-YEAR(NOW())))))</f>
        <v>50000</v>
      </c>
      <c r="AS446" s="251">
        <f ca="1">IF(N446=0,0,N446*AV446/IF(OR($P$7="",ISNUMBER($P$7)=FALSE),1,((1+$P$7/100)^(IF(OR($P$11="",ISNUMBER($P$11)=FALSE),AL446,IF(YEAR(NOW())+$P$11&lt;AL446,YEAR(NOW())+$P$11,AL446))-YEAR(NOW()))))*IF(OR($P$9="",ISNUMBER($P$9)=FALSE),1,((1+$P$9/100)^(IF(OR($P$11="",ISNUMBER($P$11)=FALSE),AL446,IF(YEAR(NOW())+$P$11&lt;AL446,YEAR(NOW())+$P$11,AL446))-YEAR(NOW())))))</f>
        <v>75600</v>
      </c>
      <c r="AT446" s="251">
        <f ca="1">IF(Q446=0,0,Q446*AV446/IF(OR($P$7="",ISNUMBER($P$7)=FALSE),1,((1+$P$7/100)^(IF(OR($P$11="",ISNUMBER($P$11)=FALSE),AL446,IF(YEAR(NOW())+$P$11&lt;AL446,YEAR(NOW())+$P$11,AL446))-YEAR(NOW()))))*IF(OR($P$9="",ISNUMBER($P$9)=FALSE),1,((1+$P$9/100)^(IF(OR($P$11="",ISNUMBER($P$11)=FALSE),AL446,IF(YEAR(NOW())+$P$11&lt;AL446,YEAR(NOW())+$P$11,AL446))-YEAR(NOW())))))</f>
        <v>170000</v>
      </c>
      <c r="AU446" s="251">
        <f ca="1">IF(R446=0,0,R446*AV446/IF(OR($P$7="",ISNUMBER($P$7)=FALSE),1,((1+$P$7/100)^(IF(OR($P$11="",ISNUMBER($P$11)=FALSE),AL446,IF(YEAR(NOW())+$P$11&lt;AL446,YEAR(NOW())+$P$11,AL446))-YEAR(NOW()))))*IF(OR($P$9="",ISNUMBER($P$9)=FALSE),1,((1+$P$9/100)^(IF(OR($P$11="",ISNUMBER($P$11)=FALSE),AL446,IF(YEAR(NOW())+$P$11&lt;AL446,YEAR(NOW())+$P$11,AL446))-YEAR(NOW())))))</f>
        <v>238750</v>
      </c>
      <c r="AV446" s="78">
        <v>1</v>
      </c>
    </row>
    <row r="447" spans="1:48" x14ac:dyDescent="0.15">
      <c r="A447" s="112">
        <v>428</v>
      </c>
      <c r="B447" s="112" t="s">
        <v>967</v>
      </c>
      <c r="C447" s="113" t="s">
        <v>1361</v>
      </c>
      <c r="D447" s="112" t="s">
        <v>1064</v>
      </c>
      <c r="E447" s="119" t="s">
        <v>1676</v>
      </c>
      <c r="F447" s="112" t="s">
        <v>966</v>
      </c>
      <c r="G447" s="112" t="s">
        <v>1465</v>
      </c>
      <c r="H447" s="112" t="s">
        <v>1465</v>
      </c>
      <c r="I447" s="116"/>
      <c r="J447" s="288"/>
      <c r="K447" s="288">
        <v>208000</v>
      </c>
      <c r="L447" s="288"/>
      <c r="M447" s="288">
        <v>130000</v>
      </c>
      <c r="N447" s="288">
        <v>130000</v>
      </c>
      <c r="O447" s="288">
        <v>468000</v>
      </c>
      <c r="P447" s="288">
        <f t="shared" ca="1" si="18"/>
        <v>468000</v>
      </c>
      <c r="Q447" s="289">
        <v>170000</v>
      </c>
      <c r="R447" s="289">
        <v>238750</v>
      </c>
      <c r="S447" s="289">
        <v>408750</v>
      </c>
      <c r="T447" s="290">
        <f t="shared" ca="1" si="19"/>
        <v>408750</v>
      </c>
      <c r="U447" s="109"/>
      <c r="V447" s="109" t="s">
        <v>1366</v>
      </c>
      <c r="W447" s="109" t="s">
        <v>1369</v>
      </c>
      <c r="X447" s="108" t="s">
        <v>1367</v>
      </c>
      <c r="Y447" s="108" t="s">
        <v>1064</v>
      </c>
      <c r="Z447" s="108"/>
      <c r="AA447" s="107">
        <f t="shared" ca="1" si="21"/>
        <v>52962</v>
      </c>
      <c r="AB447" s="108"/>
      <c r="AC447" s="108" t="s">
        <v>1669</v>
      </c>
      <c r="AD447" s="108">
        <v>2003</v>
      </c>
      <c r="AE447" s="291">
        <v>14.469696969696969</v>
      </c>
      <c r="AF447" s="108"/>
      <c r="AG447" s="108" t="s">
        <v>1666</v>
      </c>
      <c r="AH447" s="108"/>
      <c r="AI447" s="109" t="s">
        <v>991</v>
      </c>
      <c r="AJ447" s="109" t="s">
        <v>991</v>
      </c>
      <c r="AL447" s="78">
        <v>2044</v>
      </c>
      <c r="AO447" s="251"/>
      <c r="AP447" s="251">
        <f ca="1">IF(K447=0,0,K447*AV447/IF(OR($P$7="",ISNUMBER($P$7)=FALSE),1,((1+$P$7/100)^(IF(OR($P$11="",ISNUMBER($P$11)=FALSE),AL447,IF(YEAR(NOW())+$P$11&lt;AL447,YEAR(NOW())+$P$11,AL447))-YEAR(NOW()))))*IF(OR($P$9="",ISNUMBER($P$9)=FALSE),1,((1+$P$9/100)^(IF(OR($P$11="",ISNUMBER($P$11)=FALSE),AL447,IF(YEAR(NOW())+$P$11&lt;AL447,YEAR(NOW())+$P$11,AL447))-YEAR(NOW())))))</f>
        <v>208000</v>
      </c>
      <c r="AQ447" s="251"/>
      <c r="AR447" s="251">
        <f ca="1">IF(M447=0,0,M447*AV447/IF(OR($P$7="",ISNUMBER($P$7)=FALSE),1,((1+$P$7/100)^(IF(OR($P$11="",ISNUMBER($P$11)=FALSE),AL447,IF(YEAR(NOW())+$P$11&lt;AL447,YEAR(NOW())+$P$11,AL447))-YEAR(NOW()))))*IF(OR($P$9="",ISNUMBER($P$9)=FALSE),1,((1+$P$9/100)^(IF(OR($P$11="",ISNUMBER($P$11)=FALSE),AL447,IF(YEAR(NOW())+$P$11&lt;AL447,YEAR(NOW())+$P$11,AL447))-YEAR(NOW())))))</f>
        <v>130000</v>
      </c>
      <c r="AS447" s="251">
        <f ca="1">IF(N447=0,0,N447*AV447/IF(OR($P$7="",ISNUMBER($P$7)=FALSE),1,((1+$P$7/100)^(IF(OR($P$11="",ISNUMBER($P$11)=FALSE),AL447,IF(YEAR(NOW())+$P$11&lt;AL447,YEAR(NOW())+$P$11,AL447))-YEAR(NOW()))))*IF(OR($P$9="",ISNUMBER($P$9)=FALSE),1,((1+$P$9/100)^(IF(OR($P$11="",ISNUMBER($P$11)=FALSE),AL447,IF(YEAR(NOW())+$P$11&lt;AL447,YEAR(NOW())+$P$11,AL447))-YEAR(NOW())))))</f>
        <v>130000</v>
      </c>
      <c r="AT447" s="251">
        <f ca="1">IF(Q447=0,0,Q447*AV447/IF(OR($P$7="",ISNUMBER($P$7)=FALSE),1,((1+$P$7/100)^(IF(OR($P$11="",ISNUMBER($P$11)=FALSE),AL447,IF(YEAR(NOW())+$P$11&lt;AL447,YEAR(NOW())+$P$11,AL447))-YEAR(NOW()))))*IF(OR($P$9="",ISNUMBER($P$9)=FALSE),1,((1+$P$9/100)^(IF(OR($P$11="",ISNUMBER($P$11)=FALSE),AL447,IF(YEAR(NOW())+$P$11&lt;AL447,YEAR(NOW())+$P$11,AL447))-YEAR(NOW())))))</f>
        <v>170000</v>
      </c>
      <c r="AU447" s="251">
        <f ca="1">IF(R447=0,0,R447*AV447/IF(OR($P$7="",ISNUMBER($P$7)=FALSE),1,((1+$P$7/100)^(IF(OR($P$11="",ISNUMBER($P$11)=FALSE),AL447,IF(YEAR(NOW())+$P$11&lt;AL447,YEAR(NOW())+$P$11,AL447))-YEAR(NOW()))))*IF(OR($P$9="",ISNUMBER($P$9)=FALSE),1,((1+$P$9/100)^(IF(OR($P$11="",ISNUMBER($P$11)=FALSE),AL447,IF(YEAR(NOW())+$P$11&lt;AL447,YEAR(NOW())+$P$11,AL447))-YEAR(NOW())))))</f>
        <v>238750</v>
      </c>
      <c r="AV447" s="78">
        <v>1</v>
      </c>
    </row>
    <row r="448" spans="1:48" x14ac:dyDescent="0.15">
      <c r="A448" s="112">
        <v>429</v>
      </c>
      <c r="B448" s="112" t="s">
        <v>967</v>
      </c>
      <c r="C448" s="113" t="s">
        <v>1361</v>
      </c>
      <c r="D448" s="112" t="s">
        <v>1068</v>
      </c>
      <c r="E448" s="119" t="s">
        <v>1677</v>
      </c>
      <c r="F448" s="112" t="s">
        <v>966</v>
      </c>
      <c r="G448" s="112" t="s">
        <v>1465</v>
      </c>
      <c r="H448" s="112" t="s">
        <v>1465</v>
      </c>
      <c r="I448" s="116"/>
      <c r="J448" s="288"/>
      <c r="K448" s="288">
        <v>212800</v>
      </c>
      <c r="L448" s="288"/>
      <c r="M448" s="288">
        <v>133000</v>
      </c>
      <c r="N448" s="288">
        <v>133000</v>
      </c>
      <c r="O448" s="288">
        <v>478800</v>
      </c>
      <c r="P448" s="288">
        <f t="shared" ca="1" si="18"/>
        <v>478800</v>
      </c>
      <c r="Q448" s="289">
        <v>170000</v>
      </c>
      <c r="R448" s="289">
        <v>238750</v>
      </c>
      <c r="S448" s="289">
        <v>408750</v>
      </c>
      <c r="T448" s="290">
        <f t="shared" ca="1" si="19"/>
        <v>408750</v>
      </c>
      <c r="U448" s="109"/>
      <c r="V448" s="109" t="s">
        <v>1366</v>
      </c>
      <c r="W448" s="109" t="s">
        <v>1369</v>
      </c>
      <c r="X448" s="108" t="s">
        <v>1367</v>
      </c>
      <c r="Y448" s="108" t="s">
        <v>1068</v>
      </c>
      <c r="Z448" s="108"/>
      <c r="AA448" s="107">
        <f t="shared" ca="1" si="21"/>
        <v>54423</v>
      </c>
      <c r="AB448" s="108"/>
      <c r="AC448" s="108" t="s">
        <v>1669</v>
      </c>
      <c r="AD448" s="108">
        <v>2009</v>
      </c>
      <c r="AE448" s="291">
        <v>14.469696969696969</v>
      </c>
      <c r="AF448" s="108"/>
      <c r="AG448" s="108" t="s">
        <v>1666</v>
      </c>
      <c r="AH448" s="108"/>
      <c r="AI448" s="109" t="s">
        <v>991</v>
      </c>
      <c r="AJ448" s="109" t="s">
        <v>991</v>
      </c>
      <c r="AL448" s="78">
        <v>2048</v>
      </c>
      <c r="AO448" s="251"/>
      <c r="AP448" s="251">
        <f ca="1">IF(K448=0,0,K448*AV448/IF(OR($P$7="",ISNUMBER($P$7)=FALSE),1,((1+$P$7/100)^(IF(OR($P$11="",ISNUMBER($P$11)=FALSE),AL448,IF(YEAR(NOW())+$P$11&lt;AL448,YEAR(NOW())+$P$11,AL448))-YEAR(NOW()))))*IF(OR($P$9="",ISNUMBER($P$9)=FALSE),1,((1+$P$9/100)^(IF(OR($P$11="",ISNUMBER($P$11)=FALSE),AL448,IF(YEAR(NOW())+$P$11&lt;AL448,YEAR(NOW())+$P$11,AL448))-YEAR(NOW())))))</f>
        <v>212800</v>
      </c>
      <c r="AQ448" s="251"/>
      <c r="AR448" s="251">
        <f ca="1">IF(M448=0,0,M448*AV448/IF(OR($P$7="",ISNUMBER($P$7)=FALSE),1,((1+$P$7/100)^(IF(OR($P$11="",ISNUMBER($P$11)=FALSE),AL448,IF(YEAR(NOW())+$P$11&lt;AL448,YEAR(NOW())+$P$11,AL448))-YEAR(NOW()))))*IF(OR($P$9="",ISNUMBER($P$9)=FALSE),1,((1+$P$9/100)^(IF(OR($P$11="",ISNUMBER($P$11)=FALSE),AL448,IF(YEAR(NOW())+$P$11&lt;AL448,YEAR(NOW())+$P$11,AL448))-YEAR(NOW())))))</f>
        <v>133000</v>
      </c>
      <c r="AS448" s="251">
        <f ca="1">IF(N448=0,0,N448*AV448/IF(OR($P$7="",ISNUMBER($P$7)=FALSE),1,((1+$P$7/100)^(IF(OR($P$11="",ISNUMBER($P$11)=FALSE),AL448,IF(YEAR(NOW())+$P$11&lt;AL448,YEAR(NOW())+$P$11,AL448))-YEAR(NOW()))))*IF(OR($P$9="",ISNUMBER($P$9)=FALSE),1,((1+$P$9/100)^(IF(OR($P$11="",ISNUMBER($P$11)=FALSE),AL448,IF(YEAR(NOW())+$P$11&lt;AL448,YEAR(NOW())+$P$11,AL448))-YEAR(NOW())))))</f>
        <v>133000</v>
      </c>
      <c r="AT448" s="251">
        <f ca="1">IF(Q448=0,0,Q448*AV448/IF(OR($P$7="",ISNUMBER($P$7)=FALSE),1,((1+$P$7/100)^(IF(OR($P$11="",ISNUMBER($P$11)=FALSE),AL448,IF(YEAR(NOW())+$P$11&lt;AL448,YEAR(NOW())+$P$11,AL448))-YEAR(NOW()))))*IF(OR($P$9="",ISNUMBER($P$9)=FALSE),1,((1+$P$9/100)^(IF(OR($P$11="",ISNUMBER($P$11)=FALSE),AL448,IF(YEAR(NOW())+$P$11&lt;AL448,YEAR(NOW())+$P$11,AL448))-YEAR(NOW())))))</f>
        <v>170000</v>
      </c>
      <c r="AU448" s="251">
        <f ca="1">IF(R448=0,0,R448*AV448/IF(OR($P$7="",ISNUMBER($P$7)=FALSE),1,((1+$P$7/100)^(IF(OR($P$11="",ISNUMBER($P$11)=FALSE),AL448,IF(YEAR(NOW())+$P$11&lt;AL448,YEAR(NOW())+$P$11,AL448))-YEAR(NOW()))))*IF(OR($P$9="",ISNUMBER($P$9)=FALSE),1,((1+$P$9/100)^(IF(OR($P$11="",ISNUMBER($P$11)=FALSE),AL448,IF(YEAR(NOW())+$P$11&lt;AL448,YEAR(NOW())+$P$11,AL448))-YEAR(NOW())))))</f>
        <v>238750</v>
      </c>
      <c r="AV448" s="78">
        <v>1</v>
      </c>
    </row>
    <row r="449" spans="1:48" x14ac:dyDescent="0.15">
      <c r="A449" s="112">
        <v>430</v>
      </c>
      <c r="B449" s="112" t="s">
        <v>967</v>
      </c>
      <c r="C449" s="113" t="s">
        <v>1361</v>
      </c>
      <c r="D449" s="112" t="s">
        <v>1071</v>
      </c>
      <c r="E449" s="119"/>
      <c r="F449" s="112" t="s">
        <v>966</v>
      </c>
      <c r="G449" s="112" t="s">
        <v>971</v>
      </c>
      <c r="H449" s="112" t="s">
        <v>971</v>
      </c>
      <c r="I449" s="116"/>
      <c r="J449" s="288"/>
      <c r="K449" s="288">
        <v>187200</v>
      </c>
      <c r="L449" s="288"/>
      <c r="M449" s="288">
        <v>117000</v>
      </c>
      <c r="N449" s="288">
        <v>117000</v>
      </c>
      <c r="O449" s="288">
        <v>421200</v>
      </c>
      <c r="P449" s="288">
        <f t="shared" ca="1" si="18"/>
        <v>421200</v>
      </c>
      <c r="Q449" s="289">
        <v>85000</v>
      </c>
      <c r="R449" s="289">
        <v>119375</v>
      </c>
      <c r="S449" s="289">
        <v>204375</v>
      </c>
      <c r="T449" s="290">
        <f t="shared" ca="1" si="19"/>
        <v>204375</v>
      </c>
      <c r="U449" s="109"/>
      <c r="V449" s="109" t="s">
        <v>1366</v>
      </c>
      <c r="W449" s="109" t="s">
        <v>1369</v>
      </c>
      <c r="X449" s="108" t="s">
        <v>1367</v>
      </c>
      <c r="Y449" s="108" t="s">
        <v>1071</v>
      </c>
      <c r="Z449" s="108"/>
      <c r="AA449" s="107">
        <f t="shared" ca="1" si="21"/>
        <v>76702</v>
      </c>
      <c r="AB449" s="108"/>
      <c r="AC449" s="108" t="s">
        <v>1669</v>
      </c>
      <c r="AD449" s="108">
        <v>2005</v>
      </c>
      <c r="AE449" s="291">
        <v>7.2348484848484844</v>
      </c>
      <c r="AF449" s="108"/>
      <c r="AG449" s="108" t="s">
        <v>1666</v>
      </c>
      <c r="AH449" s="108"/>
      <c r="AI449" s="109"/>
      <c r="AJ449" s="109" t="s">
        <v>991</v>
      </c>
      <c r="AL449" s="78">
        <v>2109</v>
      </c>
      <c r="AO449" s="251"/>
      <c r="AP449" s="251">
        <f ca="1">IF(K449=0,0,K449*AV449/IF(OR($P$7="",ISNUMBER($P$7)=FALSE),1,((1+$P$7/100)^(IF(OR($P$11="",ISNUMBER($P$11)=FALSE),AL449,IF(YEAR(NOW())+$P$11&lt;AL449,YEAR(NOW())+$P$11,AL449))-YEAR(NOW()))))*IF(OR($P$9="",ISNUMBER($P$9)=FALSE),1,((1+$P$9/100)^(IF(OR($P$11="",ISNUMBER($P$11)=FALSE),AL449,IF(YEAR(NOW())+$P$11&lt;AL449,YEAR(NOW())+$P$11,AL449))-YEAR(NOW())))))</f>
        <v>187200</v>
      </c>
      <c r="AQ449" s="251"/>
      <c r="AR449" s="251">
        <f ca="1">IF(M449=0,0,M449*AV449/IF(OR($P$7="",ISNUMBER($P$7)=FALSE),1,((1+$P$7/100)^(IF(OR($P$11="",ISNUMBER($P$11)=FALSE),AL449,IF(YEAR(NOW())+$P$11&lt;AL449,YEAR(NOW())+$P$11,AL449))-YEAR(NOW()))))*IF(OR($P$9="",ISNUMBER($P$9)=FALSE),1,((1+$P$9/100)^(IF(OR($P$11="",ISNUMBER($P$11)=FALSE),AL449,IF(YEAR(NOW())+$P$11&lt;AL449,YEAR(NOW())+$P$11,AL449))-YEAR(NOW())))))</f>
        <v>117000</v>
      </c>
      <c r="AS449" s="251">
        <f ca="1">IF(N449=0,0,N449*AV449/IF(OR($P$7="",ISNUMBER($P$7)=FALSE),1,((1+$P$7/100)^(IF(OR($P$11="",ISNUMBER($P$11)=FALSE),AL449,IF(YEAR(NOW())+$P$11&lt;AL449,YEAR(NOW())+$P$11,AL449))-YEAR(NOW()))))*IF(OR($P$9="",ISNUMBER($P$9)=FALSE),1,((1+$P$9/100)^(IF(OR($P$11="",ISNUMBER($P$11)=FALSE),AL449,IF(YEAR(NOW())+$P$11&lt;AL449,YEAR(NOW())+$P$11,AL449))-YEAR(NOW())))))</f>
        <v>117000</v>
      </c>
      <c r="AT449" s="251">
        <f ca="1">IF(Q449=0,0,Q449*AV449/IF(OR($P$7="",ISNUMBER($P$7)=FALSE),1,((1+$P$7/100)^(IF(OR($P$11="",ISNUMBER($P$11)=FALSE),AL449,IF(YEAR(NOW())+$P$11&lt;AL449,YEAR(NOW())+$P$11,AL449))-YEAR(NOW()))))*IF(OR($P$9="",ISNUMBER($P$9)=FALSE),1,((1+$P$9/100)^(IF(OR($P$11="",ISNUMBER($P$11)=FALSE),AL449,IF(YEAR(NOW())+$P$11&lt;AL449,YEAR(NOW())+$P$11,AL449))-YEAR(NOW())))))</f>
        <v>85000</v>
      </c>
      <c r="AU449" s="251">
        <f ca="1">IF(R449=0,0,R449*AV449/IF(OR($P$7="",ISNUMBER($P$7)=FALSE),1,((1+$P$7/100)^(IF(OR($P$11="",ISNUMBER($P$11)=FALSE),AL449,IF(YEAR(NOW())+$P$11&lt;AL449,YEAR(NOW())+$P$11,AL449))-YEAR(NOW()))))*IF(OR($P$9="",ISNUMBER($P$9)=FALSE),1,((1+$P$9/100)^(IF(OR($P$11="",ISNUMBER($P$11)=FALSE),AL449,IF(YEAR(NOW())+$P$11&lt;AL449,YEAR(NOW())+$P$11,AL449))-YEAR(NOW())))))</f>
        <v>119375</v>
      </c>
      <c r="AV449" s="78">
        <v>1</v>
      </c>
    </row>
    <row r="450" spans="1:48" x14ac:dyDescent="0.15">
      <c r="A450" s="112">
        <v>431</v>
      </c>
      <c r="B450" s="112" t="s">
        <v>967</v>
      </c>
      <c r="C450" s="113" t="s">
        <v>1361</v>
      </c>
      <c r="D450" s="112" t="s">
        <v>1074</v>
      </c>
      <c r="E450" s="119" t="s">
        <v>1678</v>
      </c>
      <c r="F450" s="112" t="s">
        <v>966</v>
      </c>
      <c r="G450" s="112" t="s">
        <v>1465</v>
      </c>
      <c r="H450" s="112" t="s">
        <v>1465</v>
      </c>
      <c r="I450" s="116"/>
      <c r="J450" s="288"/>
      <c r="K450" s="288">
        <v>90500</v>
      </c>
      <c r="L450" s="288"/>
      <c r="M450" s="288">
        <v>50000</v>
      </c>
      <c r="N450" s="288">
        <v>72400</v>
      </c>
      <c r="O450" s="288">
        <v>212900</v>
      </c>
      <c r="P450" s="288">
        <f t="shared" ca="1" si="18"/>
        <v>212900</v>
      </c>
      <c r="Q450" s="289">
        <v>170000</v>
      </c>
      <c r="R450" s="289">
        <v>238750</v>
      </c>
      <c r="S450" s="289">
        <v>408750</v>
      </c>
      <c r="T450" s="290">
        <f t="shared" ca="1" si="19"/>
        <v>408750</v>
      </c>
      <c r="U450" s="109"/>
      <c r="V450" s="109" t="s">
        <v>1366</v>
      </c>
      <c r="W450" s="109" t="s">
        <v>1369</v>
      </c>
      <c r="X450" s="108" t="s">
        <v>1367</v>
      </c>
      <c r="Y450" s="108" t="s">
        <v>1074</v>
      </c>
      <c r="Z450" s="108"/>
      <c r="AA450" s="107">
        <f t="shared" ca="1" si="21"/>
        <v>56614</v>
      </c>
      <c r="AB450" s="108"/>
      <c r="AC450" s="108" t="s">
        <v>1669</v>
      </c>
      <c r="AD450" s="108">
        <v>2012</v>
      </c>
      <c r="AE450" s="291">
        <v>14.469696969696969</v>
      </c>
      <c r="AF450" s="108"/>
      <c r="AG450" s="108" t="s">
        <v>1666</v>
      </c>
      <c r="AH450" s="108"/>
      <c r="AI450" s="109" t="s">
        <v>991</v>
      </c>
      <c r="AJ450" s="109" t="s">
        <v>991</v>
      </c>
      <c r="AL450" s="78">
        <v>2054</v>
      </c>
      <c r="AO450" s="251"/>
      <c r="AP450" s="251">
        <f ca="1">IF(K450=0,0,K450*AV450/IF(OR($P$7="",ISNUMBER($P$7)=FALSE),1,((1+$P$7/100)^(IF(OR($P$11="",ISNUMBER($P$11)=FALSE),AL450,IF(YEAR(NOW())+$P$11&lt;AL450,YEAR(NOW())+$P$11,AL450))-YEAR(NOW()))))*IF(OR($P$9="",ISNUMBER($P$9)=FALSE),1,((1+$P$9/100)^(IF(OR($P$11="",ISNUMBER($P$11)=FALSE),AL450,IF(YEAR(NOW())+$P$11&lt;AL450,YEAR(NOW())+$P$11,AL450))-YEAR(NOW())))))</f>
        <v>90500</v>
      </c>
      <c r="AQ450" s="251"/>
      <c r="AR450" s="251">
        <f ca="1">IF(M450=0,0,M450*AV450/IF(OR($P$7="",ISNUMBER($P$7)=FALSE),1,((1+$P$7/100)^(IF(OR($P$11="",ISNUMBER($P$11)=FALSE),AL450,IF(YEAR(NOW())+$P$11&lt;AL450,YEAR(NOW())+$P$11,AL450))-YEAR(NOW()))))*IF(OR($P$9="",ISNUMBER($P$9)=FALSE),1,((1+$P$9/100)^(IF(OR($P$11="",ISNUMBER($P$11)=FALSE),AL450,IF(YEAR(NOW())+$P$11&lt;AL450,YEAR(NOW())+$P$11,AL450))-YEAR(NOW())))))</f>
        <v>50000</v>
      </c>
      <c r="AS450" s="251">
        <f ca="1">IF(N450=0,0,N450*AV450/IF(OR($P$7="",ISNUMBER($P$7)=FALSE),1,((1+$P$7/100)^(IF(OR($P$11="",ISNUMBER($P$11)=FALSE),AL450,IF(YEAR(NOW())+$P$11&lt;AL450,YEAR(NOW())+$P$11,AL450))-YEAR(NOW()))))*IF(OR($P$9="",ISNUMBER($P$9)=FALSE),1,((1+$P$9/100)^(IF(OR($P$11="",ISNUMBER($P$11)=FALSE),AL450,IF(YEAR(NOW())+$P$11&lt;AL450,YEAR(NOW())+$P$11,AL450))-YEAR(NOW())))))</f>
        <v>72400</v>
      </c>
      <c r="AT450" s="251">
        <f ca="1">IF(Q450=0,0,Q450*AV450/IF(OR($P$7="",ISNUMBER($P$7)=FALSE),1,((1+$P$7/100)^(IF(OR($P$11="",ISNUMBER($P$11)=FALSE),AL450,IF(YEAR(NOW())+$P$11&lt;AL450,YEAR(NOW())+$P$11,AL450))-YEAR(NOW()))))*IF(OR($P$9="",ISNUMBER($P$9)=FALSE),1,((1+$P$9/100)^(IF(OR($P$11="",ISNUMBER($P$11)=FALSE),AL450,IF(YEAR(NOW())+$P$11&lt;AL450,YEAR(NOW())+$P$11,AL450))-YEAR(NOW())))))</f>
        <v>170000</v>
      </c>
      <c r="AU450" s="251">
        <f ca="1">IF(R450=0,0,R450*AV450/IF(OR($P$7="",ISNUMBER($P$7)=FALSE),1,((1+$P$7/100)^(IF(OR($P$11="",ISNUMBER($P$11)=FALSE),AL450,IF(YEAR(NOW())+$P$11&lt;AL450,YEAR(NOW())+$P$11,AL450))-YEAR(NOW()))))*IF(OR($P$9="",ISNUMBER($P$9)=FALSE),1,((1+$P$9/100)^(IF(OR($P$11="",ISNUMBER($P$11)=FALSE),AL450,IF(YEAR(NOW())+$P$11&lt;AL450,YEAR(NOW())+$P$11,AL450))-YEAR(NOW())))))</f>
        <v>238750</v>
      </c>
      <c r="AV450" s="78">
        <v>1</v>
      </c>
    </row>
    <row r="451" spans="1:48" x14ac:dyDescent="0.15">
      <c r="A451" s="112">
        <v>432</v>
      </c>
      <c r="B451" s="112" t="s">
        <v>967</v>
      </c>
      <c r="C451" s="113" t="s">
        <v>1361</v>
      </c>
      <c r="D451" s="112" t="s">
        <v>1078</v>
      </c>
      <c r="E451" s="119" t="s">
        <v>1679</v>
      </c>
      <c r="F451" s="112" t="s">
        <v>966</v>
      </c>
      <c r="G451" s="112" t="s">
        <v>1465</v>
      </c>
      <c r="H451" s="112" t="s">
        <v>1465</v>
      </c>
      <c r="I451" s="116"/>
      <c r="J451" s="288"/>
      <c r="K451" s="288">
        <v>62000</v>
      </c>
      <c r="L451" s="288"/>
      <c r="M451" s="288">
        <v>519600</v>
      </c>
      <c r="N451" s="288">
        <v>49600</v>
      </c>
      <c r="O451" s="288">
        <v>631200</v>
      </c>
      <c r="P451" s="288">
        <f t="shared" ca="1" si="18"/>
        <v>631200</v>
      </c>
      <c r="Q451" s="289">
        <v>340000</v>
      </c>
      <c r="R451" s="289">
        <v>477500</v>
      </c>
      <c r="S451" s="289">
        <v>817500</v>
      </c>
      <c r="T451" s="290">
        <f t="shared" ca="1" si="19"/>
        <v>817500</v>
      </c>
      <c r="U451" s="109"/>
      <c r="V451" s="109" t="s">
        <v>1366</v>
      </c>
      <c r="W451" s="109" t="s">
        <v>1369</v>
      </c>
      <c r="X451" s="108" t="s">
        <v>1367</v>
      </c>
      <c r="Y451" s="108" t="s">
        <v>1078</v>
      </c>
      <c r="Z451" s="108"/>
      <c r="AA451" s="107">
        <f t="shared" ca="1" si="21"/>
        <v>70128</v>
      </c>
      <c r="AB451" s="108"/>
      <c r="AC451" s="108" t="s">
        <v>1669</v>
      </c>
      <c r="AD451" s="108">
        <v>2003</v>
      </c>
      <c r="AE451" s="291">
        <v>28.939393939393938</v>
      </c>
      <c r="AF451" s="108"/>
      <c r="AG451" s="108" t="s">
        <v>1666</v>
      </c>
      <c r="AH451" s="108"/>
      <c r="AI451" s="109" t="s">
        <v>991</v>
      </c>
      <c r="AJ451" s="109" t="s">
        <v>991</v>
      </c>
      <c r="AL451" s="78">
        <v>2091</v>
      </c>
      <c r="AO451" s="251"/>
      <c r="AP451" s="251">
        <f ca="1">IF(K451=0,0,K451*AV451/IF(OR($P$7="",ISNUMBER($P$7)=FALSE),1,((1+$P$7/100)^(IF(OR($P$11="",ISNUMBER($P$11)=FALSE),AL451,IF(YEAR(NOW())+$P$11&lt;AL451,YEAR(NOW())+$P$11,AL451))-YEAR(NOW()))))*IF(OR($P$9="",ISNUMBER($P$9)=FALSE),1,((1+$P$9/100)^(IF(OR($P$11="",ISNUMBER($P$11)=FALSE),AL451,IF(YEAR(NOW())+$P$11&lt;AL451,YEAR(NOW())+$P$11,AL451))-YEAR(NOW())))))</f>
        <v>62000</v>
      </c>
      <c r="AQ451" s="251"/>
      <c r="AR451" s="251">
        <f ca="1">IF(M451=0,0,M451*AV451/IF(OR($P$7="",ISNUMBER($P$7)=FALSE),1,((1+$P$7/100)^(IF(OR($P$11="",ISNUMBER($P$11)=FALSE),AL451,IF(YEAR(NOW())+$P$11&lt;AL451,YEAR(NOW())+$P$11,AL451))-YEAR(NOW()))))*IF(OR($P$9="",ISNUMBER($P$9)=FALSE),1,((1+$P$9/100)^(IF(OR($P$11="",ISNUMBER($P$11)=FALSE),AL451,IF(YEAR(NOW())+$P$11&lt;AL451,YEAR(NOW())+$P$11,AL451))-YEAR(NOW())))))</f>
        <v>519600</v>
      </c>
      <c r="AS451" s="251">
        <f ca="1">IF(N451=0,0,N451*AV451/IF(OR($P$7="",ISNUMBER($P$7)=FALSE),1,((1+$P$7/100)^(IF(OR($P$11="",ISNUMBER($P$11)=FALSE),AL451,IF(YEAR(NOW())+$P$11&lt;AL451,YEAR(NOW())+$P$11,AL451))-YEAR(NOW()))))*IF(OR($P$9="",ISNUMBER($P$9)=FALSE),1,((1+$P$9/100)^(IF(OR($P$11="",ISNUMBER($P$11)=FALSE),AL451,IF(YEAR(NOW())+$P$11&lt;AL451,YEAR(NOW())+$P$11,AL451))-YEAR(NOW())))))</f>
        <v>49600</v>
      </c>
      <c r="AT451" s="251">
        <f ca="1">IF(Q451=0,0,Q451*AV451/IF(OR($P$7="",ISNUMBER($P$7)=FALSE),1,((1+$P$7/100)^(IF(OR($P$11="",ISNUMBER($P$11)=FALSE),AL451,IF(YEAR(NOW())+$P$11&lt;AL451,YEAR(NOW())+$P$11,AL451))-YEAR(NOW()))))*IF(OR($P$9="",ISNUMBER($P$9)=FALSE),1,((1+$P$9/100)^(IF(OR($P$11="",ISNUMBER($P$11)=FALSE),AL451,IF(YEAR(NOW())+$P$11&lt;AL451,YEAR(NOW())+$P$11,AL451))-YEAR(NOW())))))</f>
        <v>340000</v>
      </c>
      <c r="AU451" s="251">
        <f ca="1">IF(R451=0,0,R451*AV451/IF(OR($P$7="",ISNUMBER($P$7)=FALSE),1,((1+$P$7/100)^(IF(OR($P$11="",ISNUMBER($P$11)=FALSE),AL451,IF(YEAR(NOW())+$P$11&lt;AL451,YEAR(NOW())+$P$11,AL451))-YEAR(NOW()))))*IF(OR($P$9="",ISNUMBER($P$9)=FALSE),1,((1+$P$9/100)^(IF(OR($P$11="",ISNUMBER($P$11)=FALSE),AL451,IF(YEAR(NOW())+$P$11&lt;AL451,YEAR(NOW())+$P$11,AL451))-YEAR(NOW())))))</f>
        <v>477500</v>
      </c>
      <c r="AV451" s="78">
        <v>1</v>
      </c>
    </row>
    <row r="452" spans="1:48" x14ac:dyDescent="0.15">
      <c r="A452" s="112">
        <v>433</v>
      </c>
      <c r="B452" s="112" t="s">
        <v>967</v>
      </c>
      <c r="C452" s="113" t="s">
        <v>1361</v>
      </c>
      <c r="D452" s="112" t="s">
        <v>1079</v>
      </c>
      <c r="E452" s="119"/>
      <c r="F452" s="112" t="s">
        <v>966</v>
      </c>
      <c r="G452" s="112" t="s">
        <v>1465</v>
      </c>
      <c r="H452" s="112" t="s">
        <v>1465</v>
      </c>
      <c r="I452" s="116"/>
      <c r="J452" s="288"/>
      <c r="K452" s="288">
        <v>226400</v>
      </c>
      <c r="L452" s="288"/>
      <c r="M452" s="288">
        <v>141500</v>
      </c>
      <c r="N452" s="288">
        <v>141500</v>
      </c>
      <c r="O452" s="288">
        <v>509400</v>
      </c>
      <c r="P452" s="288">
        <f t="shared" ca="1" si="18"/>
        <v>509400</v>
      </c>
      <c r="Q452" s="289">
        <v>170000</v>
      </c>
      <c r="R452" s="289">
        <v>238750</v>
      </c>
      <c r="S452" s="289">
        <v>408750</v>
      </c>
      <c r="T452" s="290">
        <f t="shared" ca="1" si="19"/>
        <v>408750</v>
      </c>
      <c r="U452" s="109"/>
      <c r="V452" s="109" t="s">
        <v>1366</v>
      </c>
      <c r="W452" s="109" t="s">
        <v>1369</v>
      </c>
      <c r="X452" s="108" t="s">
        <v>1367</v>
      </c>
      <c r="Y452" s="108" t="s">
        <v>1079</v>
      </c>
      <c r="Z452" s="108"/>
      <c r="AA452" s="107">
        <f t="shared" ca="1" si="21"/>
        <v>64284</v>
      </c>
      <c r="AB452" s="108"/>
      <c r="AC452" s="108" t="s">
        <v>1669</v>
      </c>
      <c r="AD452" s="108">
        <v>2006</v>
      </c>
      <c r="AE452" s="291">
        <v>14.469696969696969</v>
      </c>
      <c r="AF452" s="108"/>
      <c r="AG452" s="108" t="s">
        <v>1666</v>
      </c>
      <c r="AH452" s="108"/>
      <c r="AI452" s="109"/>
      <c r="AJ452" s="109" t="s">
        <v>991</v>
      </c>
      <c r="AL452" s="78">
        <v>2075</v>
      </c>
      <c r="AO452" s="251"/>
      <c r="AP452" s="251">
        <f ca="1">IF(K452=0,0,K452*AV452/IF(OR($P$7="",ISNUMBER($P$7)=FALSE),1,((1+$P$7/100)^(IF(OR($P$11="",ISNUMBER($P$11)=FALSE),AL452,IF(YEAR(NOW())+$P$11&lt;AL452,YEAR(NOW())+$P$11,AL452))-YEAR(NOW()))))*IF(OR($P$9="",ISNUMBER($P$9)=FALSE),1,((1+$P$9/100)^(IF(OR($P$11="",ISNUMBER($P$11)=FALSE),AL452,IF(YEAR(NOW())+$P$11&lt;AL452,YEAR(NOW())+$P$11,AL452))-YEAR(NOW())))))</f>
        <v>226400</v>
      </c>
      <c r="AQ452" s="251"/>
      <c r="AR452" s="251">
        <f ca="1">IF(M452=0,0,M452*AV452/IF(OR($P$7="",ISNUMBER($P$7)=FALSE),1,((1+$P$7/100)^(IF(OR($P$11="",ISNUMBER($P$11)=FALSE),AL452,IF(YEAR(NOW())+$P$11&lt;AL452,YEAR(NOW())+$P$11,AL452))-YEAR(NOW()))))*IF(OR($P$9="",ISNUMBER($P$9)=FALSE),1,((1+$P$9/100)^(IF(OR($P$11="",ISNUMBER($P$11)=FALSE),AL452,IF(YEAR(NOW())+$P$11&lt;AL452,YEAR(NOW())+$P$11,AL452))-YEAR(NOW())))))</f>
        <v>141500</v>
      </c>
      <c r="AS452" s="251">
        <f ca="1">IF(N452=0,0,N452*AV452/IF(OR($P$7="",ISNUMBER($P$7)=FALSE),1,((1+$P$7/100)^(IF(OR($P$11="",ISNUMBER($P$11)=FALSE),AL452,IF(YEAR(NOW())+$P$11&lt;AL452,YEAR(NOW())+$P$11,AL452))-YEAR(NOW()))))*IF(OR($P$9="",ISNUMBER($P$9)=FALSE),1,((1+$P$9/100)^(IF(OR($P$11="",ISNUMBER($P$11)=FALSE),AL452,IF(YEAR(NOW())+$P$11&lt;AL452,YEAR(NOW())+$P$11,AL452))-YEAR(NOW())))))</f>
        <v>141500</v>
      </c>
      <c r="AT452" s="251">
        <f ca="1">IF(Q452=0,0,Q452*AV452/IF(OR($P$7="",ISNUMBER($P$7)=FALSE),1,((1+$P$7/100)^(IF(OR($P$11="",ISNUMBER($P$11)=FALSE),AL452,IF(YEAR(NOW())+$P$11&lt;AL452,YEAR(NOW())+$P$11,AL452))-YEAR(NOW()))))*IF(OR($P$9="",ISNUMBER($P$9)=FALSE),1,((1+$P$9/100)^(IF(OR($P$11="",ISNUMBER($P$11)=FALSE),AL452,IF(YEAR(NOW())+$P$11&lt;AL452,YEAR(NOW())+$P$11,AL452))-YEAR(NOW())))))</f>
        <v>170000</v>
      </c>
      <c r="AU452" s="251">
        <f ca="1">IF(R452=0,0,R452*AV452/IF(OR($P$7="",ISNUMBER($P$7)=FALSE),1,((1+$P$7/100)^(IF(OR($P$11="",ISNUMBER($P$11)=FALSE),AL452,IF(YEAR(NOW())+$P$11&lt;AL452,YEAR(NOW())+$P$11,AL452))-YEAR(NOW()))))*IF(OR($P$9="",ISNUMBER($P$9)=FALSE),1,((1+$P$9/100)^(IF(OR($P$11="",ISNUMBER($P$11)=FALSE),AL452,IF(YEAR(NOW())+$P$11&lt;AL452,YEAR(NOW())+$P$11,AL452))-YEAR(NOW())))))</f>
        <v>238750</v>
      </c>
      <c r="AV452" s="78">
        <v>1</v>
      </c>
    </row>
    <row r="453" spans="1:48" x14ac:dyDescent="0.15">
      <c r="A453" s="112">
        <v>434</v>
      </c>
      <c r="B453" s="112" t="s">
        <v>967</v>
      </c>
      <c r="C453" s="113" t="s">
        <v>1361</v>
      </c>
      <c r="D453" s="112" t="s">
        <v>1082</v>
      </c>
      <c r="E453" s="119"/>
      <c r="F453" s="112" t="s">
        <v>966</v>
      </c>
      <c r="G453" s="112" t="s">
        <v>971</v>
      </c>
      <c r="H453" s="112" t="s">
        <v>971</v>
      </c>
      <c r="I453" s="116"/>
      <c r="J453" s="288"/>
      <c r="K453" s="288">
        <v>98000</v>
      </c>
      <c r="L453" s="288"/>
      <c r="M453" s="288">
        <v>50000</v>
      </c>
      <c r="N453" s="288">
        <v>78400</v>
      </c>
      <c r="O453" s="288">
        <v>226400</v>
      </c>
      <c r="P453" s="288">
        <f t="shared" ca="1" si="18"/>
        <v>226400</v>
      </c>
      <c r="Q453" s="289">
        <v>170000</v>
      </c>
      <c r="R453" s="289">
        <v>238750</v>
      </c>
      <c r="S453" s="289">
        <v>408750</v>
      </c>
      <c r="T453" s="290">
        <f t="shared" ca="1" si="19"/>
        <v>408750</v>
      </c>
      <c r="U453" s="109"/>
      <c r="V453" s="109" t="s">
        <v>1366</v>
      </c>
      <c r="W453" s="109" t="s">
        <v>1369</v>
      </c>
      <c r="X453" s="108" t="s">
        <v>1367</v>
      </c>
      <c r="Y453" s="108" t="s">
        <v>1082</v>
      </c>
      <c r="Z453" s="108"/>
      <c r="AA453" s="107">
        <f t="shared" ca="1" si="21"/>
        <v>76702</v>
      </c>
      <c r="AB453" s="108"/>
      <c r="AC453" s="108" t="s">
        <v>1669</v>
      </c>
      <c r="AD453" s="108">
        <v>2010</v>
      </c>
      <c r="AE453" s="291">
        <v>14.469696969696969</v>
      </c>
      <c r="AF453" s="108"/>
      <c r="AG453" s="108" t="s">
        <v>1666</v>
      </c>
      <c r="AH453" s="108"/>
      <c r="AI453" s="109"/>
      <c r="AJ453" s="109" t="s">
        <v>1470</v>
      </c>
      <c r="AL453" s="78">
        <v>2109</v>
      </c>
      <c r="AO453" s="251"/>
      <c r="AP453" s="251">
        <f ca="1">IF(K453=0,0,K453*AV453/IF(OR($P$7="",ISNUMBER($P$7)=FALSE),1,((1+$P$7/100)^(IF(OR($P$11="",ISNUMBER($P$11)=FALSE),AL453,IF(YEAR(NOW())+$P$11&lt;AL453,YEAR(NOW())+$P$11,AL453))-YEAR(NOW()))))*IF(OR($P$9="",ISNUMBER($P$9)=FALSE),1,((1+$P$9/100)^(IF(OR($P$11="",ISNUMBER($P$11)=FALSE),AL453,IF(YEAR(NOW())+$P$11&lt;AL453,YEAR(NOW())+$P$11,AL453))-YEAR(NOW())))))</f>
        <v>98000</v>
      </c>
      <c r="AQ453" s="251"/>
      <c r="AR453" s="251">
        <f ca="1">IF(M453=0,0,M453*AV453/IF(OR($P$7="",ISNUMBER($P$7)=FALSE),1,((1+$P$7/100)^(IF(OR($P$11="",ISNUMBER($P$11)=FALSE),AL453,IF(YEAR(NOW())+$P$11&lt;AL453,YEAR(NOW())+$P$11,AL453))-YEAR(NOW()))))*IF(OR($P$9="",ISNUMBER($P$9)=FALSE),1,((1+$P$9/100)^(IF(OR($P$11="",ISNUMBER($P$11)=FALSE),AL453,IF(YEAR(NOW())+$P$11&lt;AL453,YEAR(NOW())+$P$11,AL453))-YEAR(NOW())))))</f>
        <v>50000</v>
      </c>
      <c r="AS453" s="251">
        <f ca="1">IF(N453=0,0,N453*AV453/IF(OR($P$7="",ISNUMBER($P$7)=FALSE),1,((1+$P$7/100)^(IF(OR($P$11="",ISNUMBER($P$11)=FALSE),AL453,IF(YEAR(NOW())+$P$11&lt;AL453,YEAR(NOW())+$P$11,AL453))-YEAR(NOW()))))*IF(OR($P$9="",ISNUMBER($P$9)=FALSE),1,((1+$P$9/100)^(IF(OR($P$11="",ISNUMBER($P$11)=FALSE),AL453,IF(YEAR(NOW())+$P$11&lt;AL453,YEAR(NOW())+$P$11,AL453))-YEAR(NOW())))))</f>
        <v>78400</v>
      </c>
      <c r="AT453" s="251">
        <f ca="1">IF(Q453=0,0,Q453*AV453/IF(OR($P$7="",ISNUMBER($P$7)=FALSE),1,((1+$P$7/100)^(IF(OR($P$11="",ISNUMBER($P$11)=FALSE),AL453,IF(YEAR(NOW())+$P$11&lt;AL453,YEAR(NOW())+$P$11,AL453))-YEAR(NOW()))))*IF(OR($P$9="",ISNUMBER($P$9)=FALSE),1,((1+$P$9/100)^(IF(OR($P$11="",ISNUMBER($P$11)=FALSE),AL453,IF(YEAR(NOW())+$P$11&lt;AL453,YEAR(NOW())+$P$11,AL453))-YEAR(NOW())))))</f>
        <v>170000</v>
      </c>
      <c r="AU453" s="251">
        <f ca="1">IF(R453=0,0,R453*AV453/IF(OR($P$7="",ISNUMBER($P$7)=FALSE),1,((1+$P$7/100)^(IF(OR($P$11="",ISNUMBER($P$11)=FALSE),AL453,IF(YEAR(NOW())+$P$11&lt;AL453,YEAR(NOW())+$P$11,AL453))-YEAR(NOW()))))*IF(OR($P$9="",ISNUMBER($P$9)=FALSE),1,((1+$P$9/100)^(IF(OR($P$11="",ISNUMBER($P$11)=FALSE),AL453,IF(YEAR(NOW())+$P$11&lt;AL453,YEAR(NOW())+$P$11,AL453))-YEAR(NOW())))))</f>
        <v>238750</v>
      </c>
      <c r="AV453" s="78">
        <v>1</v>
      </c>
    </row>
    <row r="454" spans="1:48" x14ac:dyDescent="0.15">
      <c r="A454" s="112">
        <v>435</v>
      </c>
      <c r="B454" s="112" t="s">
        <v>967</v>
      </c>
      <c r="C454" s="113" t="s">
        <v>1361</v>
      </c>
      <c r="D454" s="112" t="s">
        <v>1067</v>
      </c>
      <c r="E454" s="119" t="s">
        <v>1680</v>
      </c>
      <c r="F454" s="112" t="s">
        <v>1387</v>
      </c>
      <c r="G454" s="112" t="s">
        <v>1465</v>
      </c>
      <c r="H454" s="112" t="s">
        <v>1465</v>
      </c>
      <c r="I454" s="116"/>
      <c r="J454" s="288"/>
      <c r="K454" s="288">
        <v>76000</v>
      </c>
      <c r="L454" s="288"/>
      <c r="M454" s="288">
        <v>50000</v>
      </c>
      <c r="N454" s="288">
        <v>60800</v>
      </c>
      <c r="O454" s="288">
        <v>186800</v>
      </c>
      <c r="P454" s="288">
        <f t="shared" ca="1" si="18"/>
        <v>186800</v>
      </c>
      <c r="Q454" s="289">
        <v>85000</v>
      </c>
      <c r="R454" s="289">
        <v>119375</v>
      </c>
      <c r="S454" s="289">
        <v>204375</v>
      </c>
      <c r="T454" s="290">
        <f t="shared" ca="1" si="19"/>
        <v>204375</v>
      </c>
      <c r="U454" s="109"/>
      <c r="V454" s="109" t="s">
        <v>1366</v>
      </c>
      <c r="W454" s="109" t="s">
        <v>1369</v>
      </c>
      <c r="X454" s="108" t="s">
        <v>1367</v>
      </c>
      <c r="Y454" s="108" t="s">
        <v>1067</v>
      </c>
      <c r="Z454" s="108"/>
      <c r="AA454" s="107">
        <f t="shared" ca="1" si="21"/>
        <v>57345</v>
      </c>
      <c r="AB454" s="108"/>
      <c r="AC454" s="108" t="s">
        <v>1669</v>
      </c>
      <c r="AD454" s="108">
        <v>2012</v>
      </c>
      <c r="AE454" s="291">
        <v>7.2348484848484844</v>
      </c>
      <c r="AF454" s="108"/>
      <c r="AG454" s="108" t="s">
        <v>1666</v>
      </c>
      <c r="AH454" s="108"/>
      <c r="AI454" s="109" t="s">
        <v>995</v>
      </c>
      <c r="AJ454" s="109" t="s">
        <v>995</v>
      </c>
      <c r="AL454" s="78">
        <v>2056</v>
      </c>
      <c r="AO454" s="251"/>
      <c r="AP454" s="251">
        <f ca="1">IF(K454=0,0,K454*AV454/IF(OR($P$7="",ISNUMBER($P$7)=FALSE),1,((1+$P$7/100)^(IF(OR($P$11="",ISNUMBER($P$11)=FALSE),AL454,IF(YEAR(NOW())+$P$11&lt;AL454,YEAR(NOW())+$P$11,AL454))-YEAR(NOW()))))*IF(OR($P$9="",ISNUMBER($P$9)=FALSE),1,((1+$P$9/100)^(IF(OR($P$11="",ISNUMBER($P$11)=FALSE),AL454,IF(YEAR(NOW())+$P$11&lt;AL454,YEAR(NOW())+$P$11,AL454))-YEAR(NOW())))))</f>
        <v>76000</v>
      </c>
      <c r="AQ454" s="251"/>
      <c r="AR454" s="251">
        <f ca="1">IF(M454=0,0,M454*AV454/IF(OR($P$7="",ISNUMBER($P$7)=FALSE),1,((1+$P$7/100)^(IF(OR($P$11="",ISNUMBER($P$11)=FALSE),AL454,IF(YEAR(NOW())+$P$11&lt;AL454,YEAR(NOW())+$P$11,AL454))-YEAR(NOW()))))*IF(OR($P$9="",ISNUMBER($P$9)=FALSE),1,((1+$P$9/100)^(IF(OR($P$11="",ISNUMBER($P$11)=FALSE),AL454,IF(YEAR(NOW())+$P$11&lt;AL454,YEAR(NOW())+$P$11,AL454))-YEAR(NOW())))))</f>
        <v>50000</v>
      </c>
      <c r="AS454" s="251">
        <f ca="1">IF(N454=0,0,N454*AV454/IF(OR($P$7="",ISNUMBER($P$7)=FALSE),1,((1+$P$7/100)^(IF(OR($P$11="",ISNUMBER($P$11)=FALSE),AL454,IF(YEAR(NOW())+$P$11&lt;AL454,YEAR(NOW())+$P$11,AL454))-YEAR(NOW()))))*IF(OR($P$9="",ISNUMBER($P$9)=FALSE),1,((1+$P$9/100)^(IF(OR($P$11="",ISNUMBER($P$11)=FALSE),AL454,IF(YEAR(NOW())+$P$11&lt;AL454,YEAR(NOW())+$P$11,AL454))-YEAR(NOW())))))</f>
        <v>60800</v>
      </c>
      <c r="AT454" s="251">
        <f ca="1">IF(Q454=0,0,Q454*AV454/IF(OR($P$7="",ISNUMBER($P$7)=FALSE),1,((1+$P$7/100)^(IF(OR($P$11="",ISNUMBER($P$11)=FALSE),AL454,IF(YEAR(NOW())+$P$11&lt;AL454,YEAR(NOW())+$P$11,AL454))-YEAR(NOW()))))*IF(OR($P$9="",ISNUMBER($P$9)=FALSE),1,((1+$P$9/100)^(IF(OR($P$11="",ISNUMBER($P$11)=FALSE),AL454,IF(YEAR(NOW())+$P$11&lt;AL454,YEAR(NOW())+$P$11,AL454))-YEAR(NOW())))))</f>
        <v>85000</v>
      </c>
      <c r="AU454" s="251">
        <f ca="1">IF(R454=0,0,R454*AV454/IF(OR($P$7="",ISNUMBER($P$7)=FALSE),1,((1+$P$7/100)^(IF(OR($P$11="",ISNUMBER($P$11)=FALSE),AL454,IF(YEAR(NOW())+$P$11&lt;AL454,YEAR(NOW())+$P$11,AL454))-YEAR(NOW()))))*IF(OR($P$9="",ISNUMBER($P$9)=FALSE),1,((1+$P$9/100)^(IF(OR($P$11="",ISNUMBER($P$11)=FALSE),AL454,IF(YEAR(NOW())+$P$11&lt;AL454,YEAR(NOW())+$P$11,AL454))-YEAR(NOW())))))</f>
        <v>119375</v>
      </c>
      <c r="AV454" s="78">
        <v>1</v>
      </c>
    </row>
    <row r="455" spans="1:48" x14ac:dyDescent="0.15">
      <c r="A455" s="112">
        <v>436</v>
      </c>
      <c r="B455" s="112" t="s">
        <v>967</v>
      </c>
      <c r="C455" s="113" t="s">
        <v>1361</v>
      </c>
      <c r="D455" s="112" t="s">
        <v>1085</v>
      </c>
      <c r="E455" s="119"/>
      <c r="F455" s="112" t="s">
        <v>966</v>
      </c>
      <c r="G455" s="112" t="s">
        <v>971</v>
      </c>
      <c r="H455" s="112" t="s">
        <v>971</v>
      </c>
      <c r="I455" s="116"/>
      <c r="J455" s="288"/>
      <c r="K455" s="288">
        <v>71500</v>
      </c>
      <c r="L455" s="288"/>
      <c r="M455" s="288">
        <v>50000</v>
      </c>
      <c r="N455" s="288">
        <v>57200</v>
      </c>
      <c r="O455" s="288">
        <v>178700</v>
      </c>
      <c r="P455" s="288">
        <f t="shared" ca="1" si="18"/>
        <v>178700</v>
      </c>
      <c r="Q455" s="289">
        <v>170000</v>
      </c>
      <c r="R455" s="289">
        <v>238750</v>
      </c>
      <c r="S455" s="289">
        <v>408750</v>
      </c>
      <c r="T455" s="290">
        <f t="shared" ca="1" si="19"/>
        <v>408750</v>
      </c>
      <c r="U455" s="109"/>
      <c r="V455" s="109" t="s">
        <v>1366</v>
      </c>
      <c r="W455" s="109" t="s">
        <v>1369</v>
      </c>
      <c r="X455" s="108" t="s">
        <v>1367</v>
      </c>
      <c r="Y455" s="108" t="s">
        <v>1085</v>
      </c>
      <c r="Z455" s="108"/>
      <c r="AA455" s="107">
        <f t="shared" ca="1" si="21"/>
        <v>50405</v>
      </c>
      <c r="AB455" s="108"/>
      <c r="AC455" s="108" t="s">
        <v>1669</v>
      </c>
      <c r="AD455" s="108">
        <v>1997</v>
      </c>
      <c r="AE455" s="291">
        <v>14.469696969696969</v>
      </c>
      <c r="AF455" s="108"/>
      <c r="AG455" s="108" t="s">
        <v>1665</v>
      </c>
      <c r="AH455" s="108"/>
      <c r="AI455" s="109"/>
      <c r="AJ455" s="109" t="s">
        <v>991</v>
      </c>
      <c r="AL455" s="78">
        <v>2037</v>
      </c>
      <c r="AO455" s="251"/>
      <c r="AP455" s="251">
        <f ca="1">IF(K455=0,0,K455*AV455/IF(OR($P$7="",ISNUMBER($P$7)=FALSE),1,((1+$P$7/100)^(IF(OR($P$11="",ISNUMBER($P$11)=FALSE),AL455,IF(YEAR(NOW())+$P$11&lt;AL455,YEAR(NOW())+$P$11,AL455))-YEAR(NOW()))))*IF(OR($P$9="",ISNUMBER($P$9)=FALSE),1,((1+$P$9/100)^(IF(OR($P$11="",ISNUMBER($P$11)=FALSE),AL455,IF(YEAR(NOW())+$P$11&lt;AL455,YEAR(NOW())+$P$11,AL455))-YEAR(NOW())))))</f>
        <v>71500</v>
      </c>
      <c r="AQ455" s="251"/>
      <c r="AR455" s="251">
        <f ca="1">IF(M455=0,0,M455*AV455/IF(OR($P$7="",ISNUMBER($P$7)=FALSE),1,((1+$P$7/100)^(IF(OR($P$11="",ISNUMBER($P$11)=FALSE),AL455,IF(YEAR(NOW())+$P$11&lt;AL455,YEAR(NOW())+$P$11,AL455))-YEAR(NOW()))))*IF(OR($P$9="",ISNUMBER($P$9)=FALSE),1,((1+$P$9/100)^(IF(OR($P$11="",ISNUMBER($P$11)=FALSE),AL455,IF(YEAR(NOW())+$P$11&lt;AL455,YEAR(NOW())+$P$11,AL455))-YEAR(NOW())))))</f>
        <v>50000</v>
      </c>
      <c r="AS455" s="251">
        <f ca="1">IF(N455=0,0,N455*AV455/IF(OR($P$7="",ISNUMBER($P$7)=FALSE),1,((1+$P$7/100)^(IF(OR($P$11="",ISNUMBER($P$11)=FALSE),AL455,IF(YEAR(NOW())+$P$11&lt;AL455,YEAR(NOW())+$P$11,AL455))-YEAR(NOW()))))*IF(OR($P$9="",ISNUMBER($P$9)=FALSE),1,((1+$P$9/100)^(IF(OR($P$11="",ISNUMBER($P$11)=FALSE),AL455,IF(YEAR(NOW())+$P$11&lt;AL455,YEAR(NOW())+$P$11,AL455))-YEAR(NOW())))))</f>
        <v>57200</v>
      </c>
      <c r="AT455" s="251">
        <f ca="1">IF(Q455=0,0,Q455*AV455/IF(OR($P$7="",ISNUMBER($P$7)=FALSE),1,((1+$P$7/100)^(IF(OR($P$11="",ISNUMBER($P$11)=FALSE),AL455,IF(YEAR(NOW())+$P$11&lt;AL455,YEAR(NOW())+$P$11,AL455))-YEAR(NOW()))))*IF(OR($P$9="",ISNUMBER($P$9)=FALSE),1,((1+$P$9/100)^(IF(OR($P$11="",ISNUMBER($P$11)=FALSE),AL455,IF(YEAR(NOW())+$P$11&lt;AL455,YEAR(NOW())+$P$11,AL455))-YEAR(NOW())))))</f>
        <v>170000</v>
      </c>
      <c r="AU455" s="251">
        <f ca="1">IF(R455=0,0,R455*AV455/IF(OR($P$7="",ISNUMBER($P$7)=FALSE),1,((1+$P$7/100)^(IF(OR($P$11="",ISNUMBER($P$11)=FALSE),AL455,IF(YEAR(NOW())+$P$11&lt;AL455,YEAR(NOW())+$P$11,AL455))-YEAR(NOW()))))*IF(OR($P$9="",ISNUMBER($P$9)=FALSE),1,((1+$P$9/100)^(IF(OR($P$11="",ISNUMBER($P$11)=FALSE),AL455,IF(YEAR(NOW())+$P$11&lt;AL455,YEAR(NOW())+$P$11,AL455))-YEAR(NOW())))))</f>
        <v>238750</v>
      </c>
      <c r="AV455" s="78">
        <v>1</v>
      </c>
    </row>
    <row r="456" spans="1:48" x14ac:dyDescent="0.15">
      <c r="A456" s="112">
        <v>437</v>
      </c>
      <c r="B456" s="112" t="s">
        <v>967</v>
      </c>
      <c r="C456" s="113" t="s">
        <v>1361</v>
      </c>
      <c r="D456" s="112" t="s">
        <v>1092</v>
      </c>
      <c r="E456" s="119"/>
      <c r="F456" s="112" t="s">
        <v>966</v>
      </c>
      <c r="G456" s="112" t="s">
        <v>1465</v>
      </c>
      <c r="H456" s="112" t="s">
        <v>1465</v>
      </c>
      <c r="I456" s="116"/>
      <c r="J456" s="288"/>
      <c r="K456" s="288">
        <v>99000</v>
      </c>
      <c r="L456" s="288"/>
      <c r="M456" s="288">
        <v>50000</v>
      </c>
      <c r="N456" s="288">
        <v>79200</v>
      </c>
      <c r="O456" s="288">
        <v>228200</v>
      </c>
      <c r="P456" s="288">
        <f t="shared" ca="1" si="18"/>
        <v>228200</v>
      </c>
      <c r="Q456" s="289">
        <v>34000</v>
      </c>
      <c r="R456" s="289">
        <v>47750</v>
      </c>
      <c r="S456" s="289">
        <v>81750</v>
      </c>
      <c r="T456" s="290">
        <f t="shared" ca="1" si="19"/>
        <v>81750</v>
      </c>
      <c r="U456" s="109"/>
      <c r="V456" s="109" t="s">
        <v>1366</v>
      </c>
      <c r="W456" s="109" t="s">
        <v>1369</v>
      </c>
      <c r="X456" s="108" t="s">
        <v>1367</v>
      </c>
      <c r="Y456" s="108" t="s">
        <v>1092</v>
      </c>
      <c r="Z456" s="108"/>
      <c r="AA456" s="107">
        <f t="shared" ca="1" si="21"/>
        <v>76702</v>
      </c>
      <c r="AB456" s="108"/>
      <c r="AC456" s="108" t="s">
        <v>1669</v>
      </c>
      <c r="AD456" s="108">
        <v>2007</v>
      </c>
      <c r="AE456" s="291">
        <v>2.893939393939394</v>
      </c>
      <c r="AF456" s="108"/>
      <c r="AG456" s="108" t="s">
        <v>1666</v>
      </c>
      <c r="AH456" s="108"/>
      <c r="AI456" s="109"/>
      <c r="AJ456" s="109" t="s">
        <v>991</v>
      </c>
      <c r="AL456" s="78">
        <v>2109</v>
      </c>
      <c r="AO456" s="251"/>
      <c r="AP456" s="251">
        <f ca="1">IF(K456=0,0,K456*AV456/IF(OR($P$7="",ISNUMBER($P$7)=FALSE),1,((1+$P$7/100)^(IF(OR($P$11="",ISNUMBER($P$11)=FALSE),AL456,IF(YEAR(NOW())+$P$11&lt;AL456,YEAR(NOW())+$P$11,AL456))-YEAR(NOW()))))*IF(OR($P$9="",ISNUMBER($P$9)=FALSE),1,((1+$P$9/100)^(IF(OR($P$11="",ISNUMBER($P$11)=FALSE),AL456,IF(YEAR(NOW())+$P$11&lt;AL456,YEAR(NOW())+$P$11,AL456))-YEAR(NOW())))))</f>
        <v>99000</v>
      </c>
      <c r="AQ456" s="251"/>
      <c r="AR456" s="251">
        <f ca="1">IF(M456=0,0,M456*AV456/IF(OR($P$7="",ISNUMBER($P$7)=FALSE),1,((1+$P$7/100)^(IF(OR($P$11="",ISNUMBER($P$11)=FALSE),AL456,IF(YEAR(NOW())+$P$11&lt;AL456,YEAR(NOW())+$P$11,AL456))-YEAR(NOW()))))*IF(OR($P$9="",ISNUMBER($P$9)=FALSE),1,((1+$P$9/100)^(IF(OR($P$11="",ISNUMBER($P$11)=FALSE),AL456,IF(YEAR(NOW())+$P$11&lt;AL456,YEAR(NOW())+$P$11,AL456))-YEAR(NOW())))))</f>
        <v>50000</v>
      </c>
      <c r="AS456" s="251">
        <f ca="1">IF(N456=0,0,N456*AV456/IF(OR($P$7="",ISNUMBER($P$7)=FALSE),1,((1+$P$7/100)^(IF(OR($P$11="",ISNUMBER($P$11)=FALSE),AL456,IF(YEAR(NOW())+$P$11&lt;AL456,YEAR(NOW())+$P$11,AL456))-YEAR(NOW()))))*IF(OR($P$9="",ISNUMBER($P$9)=FALSE),1,((1+$P$9/100)^(IF(OR($P$11="",ISNUMBER($P$11)=FALSE),AL456,IF(YEAR(NOW())+$P$11&lt;AL456,YEAR(NOW())+$P$11,AL456))-YEAR(NOW())))))</f>
        <v>79200</v>
      </c>
      <c r="AT456" s="251">
        <f ca="1">IF(Q456=0,0,Q456*AV456/IF(OR($P$7="",ISNUMBER($P$7)=FALSE),1,((1+$P$7/100)^(IF(OR($P$11="",ISNUMBER($P$11)=FALSE),AL456,IF(YEAR(NOW())+$P$11&lt;AL456,YEAR(NOW())+$P$11,AL456))-YEAR(NOW()))))*IF(OR($P$9="",ISNUMBER($P$9)=FALSE),1,((1+$P$9/100)^(IF(OR($P$11="",ISNUMBER($P$11)=FALSE),AL456,IF(YEAR(NOW())+$P$11&lt;AL456,YEAR(NOW())+$P$11,AL456))-YEAR(NOW())))))</f>
        <v>34000</v>
      </c>
      <c r="AU456" s="251">
        <f ca="1">IF(R456=0,0,R456*AV456/IF(OR($P$7="",ISNUMBER($P$7)=FALSE),1,((1+$P$7/100)^(IF(OR($P$11="",ISNUMBER($P$11)=FALSE),AL456,IF(YEAR(NOW())+$P$11&lt;AL456,YEAR(NOW())+$P$11,AL456))-YEAR(NOW()))))*IF(OR($P$9="",ISNUMBER($P$9)=FALSE),1,((1+$P$9/100)^(IF(OR($P$11="",ISNUMBER($P$11)=FALSE),AL456,IF(YEAR(NOW())+$P$11&lt;AL456,YEAR(NOW())+$P$11,AL456))-YEAR(NOW())))))</f>
        <v>47750</v>
      </c>
      <c r="AV456" s="78">
        <v>1</v>
      </c>
    </row>
    <row r="457" spans="1:48" x14ac:dyDescent="0.15">
      <c r="A457" s="112">
        <v>438</v>
      </c>
      <c r="B457" s="112" t="s">
        <v>967</v>
      </c>
      <c r="C457" s="113" t="s">
        <v>1361</v>
      </c>
      <c r="D457" s="112" t="s">
        <v>1094</v>
      </c>
      <c r="E457" s="119"/>
      <c r="F457" s="112" t="s">
        <v>966</v>
      </c>
      <c r="G457" s="112" t="s">
        <v>1465</v>
      </c>
      <c r="H457" s="112" t="s">
        <v>1465</v>
      </c>
      <c r="I457" s="116"/>
      <c r="J457" s="288"/>
      <c r="K457" s="288">
        <v>70000</v>
      </c>
      <c r="L457" s="288"/>
      <c r="M457" s="288">
        <v>50000</v>
      </c>
      <c r="N457" s="288">
        <v>56000</v>
      </c>
      <c r="O457" s="288">
        <v>176000</v>
      </c>
      <c r="P457" s="288">
        <f t="shared" ca="1" si="18"/>
        <v>176000</v>
      </c>
      <c r="Q457" s="289">
        <v>34000</v>
      </c>
      <c r="R457" s="289">
        <v>47750</v>
      </c>
      <c r="S457" s="289">
        <v>81750</v>
      </c>
      <c r="T457" s="290">
        <f t="shared" ca="1" si="19"/>
        <v>81750</v>
      </c>
      <c r="U457" s="109"/>
      <c r="V457" s="109" t="s">
        <v>1366</v>
      </c>
      <c r="W457" s="109" t="s">
        <v>1369</v>
      </c>
      <c r="X457" s="108" t="s">
        <v>1367</v>
      </c>
      <c r="Y457" s="108" t="s">
        <v>1094</v>
      </c>
      <c r="Z457" s="108"/>
      <c r="AA457" s="107">
        <f t="shared" ca="1" si="21"/>
        <v>76702</v>
      </c>
      <c r="AB457" s="108"/>
      <c r="AC457" s="108" t="s">
        <v>1669</v>
      </c>
      <c r="AD457" s="108">
        <v>2006</v>
      </c>
      <c r="AE457" s="291">
        <v>2.893939393939394</v>
      </c>
      <c r="AF457" s="108"/>
      <c r="AG457" s="108" t="s">
        <v>1666</v>
      </c>
      <c r="AH457" s="108"/>
      <c r="AI457" s="109"/>
      <c r="AJ457" s="109" t="s">
        <v>991</v>
      </c>
      <c r="AL457" s="78">
        <v>2109</v>
      </c>
      <c r="AO457" s="251"/>
      <c r="AP457" s="251">
        <f ca="1">IF(K457=0,0,K457*AV457/IF(OR($P$7="",ISNUMBER($P$7)=FALSE),1,((1+$P$7/100)^(IF(OR($P$11="",ISNUMBER($P$11)=FALSE),AL457,IF(YEAR(NOW())+$P$11&lt;AL457,YEAR(NOW())+$P$11,AL457))-YEAR(NOW()))))*IF(OR($P$9="",ISNUMBER($P$9)=FALSE),1,((1+$P$9/100)^(IF(OR($P$11="",ISNUMBER($P$11)=FALSE),AL457,IF(YEAR(NOW())+$P$11&lt;AL457,YEAR(NOW())+$P$11,AL457))-YEAR(NOW())))))</f>
        <v>70000</v>
      </c>
      <c r="AQ457" s="251"/>
      <c r="AR457" s="251">
        <f ca="1">IF(M457=0,0,M457*AV457/IF(OR($P$7="",ISNUMBER($P$7)=FALSE),1,((1+$P$7/100)^(IF(OR($P$11="",ISNUMBER($P$11)=FALSE),AL457,IF(YEAR(NOW())+$P$11&lt;AL457,YEAR(NOW())+$P$11,AL457))-YEAR(NOW()))))*IF(OR($P$9="",ISNUMBER($P$9)=FALSE),1,((1+$P$9/100)^(IF(OR($P$11="",ISNUMBER($P$11)=FALSE),AL457,IF(YEAR(NOW())+$P$11&lt;AL457,YEAR(NOW())+$P$11,AL457))-YEAR(NOW())))))</f>
        <v>50000</v>
      </c>
      <c r="AS457" s="251">
        <f ca="1">IF(N457=0,0,N457*AV457/IF(OR($P$7="",ISNUMBER($P$7)=FALSE),1,((1+$P$7/100)^(IF(OR($P$11="",ISNUMBER($P$11)=FALSE),AL457,IF(YEAR(NOW())+$P$11&lt;AL457,YEAR(NOW())+$P$11,AL457))-YEAR(NOW()))))*IF(OR($P$9="",ISNUMBER($P$9)=FALSE),1,((1+$P$9/100)^(IF(OR($P$11="",ISNUMBER($P$11)=FALSE),AL457,IF(YEAR(NOW())+$P$11&lt;AL457,YEAR(NOW())+$P$11,AL457))-YEAR(NOW())))))</f>
        <v>56000</v>
      </c>
      <c r="AT457" s="251">
        <f ca="1">IF(Q457=0,0,Q457*AV457/IF(OR($P$7="",ISNUMBER($P$7)=FALSE),1,((1+$P$7/100)^(IF(OR($P$11="",ISNUMBER($P$11)=FALSE),AL457,IF(YEAR(NOW())+$P$11&lt;AL457,YEAR(NOW())+$P$11,AL457))-YEAR(NOW()))))*IF(OR($P$9="",ISNUMBER($P$9)=FALSE),1,((1+$P$9/100)^(IF(OR($P$11="",ISNUMBER($P$11)=FALSE),AL457,IF(YEAR(NOW())+$P$11&lt;AL457,YEAR(NOW())+$P$11,AL457))-YEAR(NOW())))))</f>
        <v>34000</v>
      </c>
      <c r="AU457" s="251">
        <f ca="1">IF(R457=0,0,R457*AV457/IF(OR($P$7="",ISNUMBER($P$7)=FALSE),1,((1+$P$7/100)^(IF(OR($P$11="",ISNUMBER($P$11)=FALSE),AL457,IF(YEAR(NOW())+$P$11&lt;AL457,YEAR(NOW())+$P$11,AL457))-YEAR(NOW()))))*IF(OR($P$9="",ISNUMBER($P$9)=FALSE),1,((1+$P$9/100)^(IF(OR($P$11="",ISNUMBER($P$11)=FALSE),AL457,IF(YEAR(NOW())+$P$11&lt;AL457,YEAR(NOW())+$P$11,AL457))-YEAR(NOW())))))</f>
        <v>47750</v>
      </c>
      <c r="AV457" s="78">
        <v>1</v>
      </c>
    </row>
    <row r="458" spans="1:48" x14ac:dyDescent="0.15">
      <c r="A458" s="112">
        <v>439</v>
      </c>
      <c r="B458" s="112" t="s">
        <v>967</v>
      </c>
      <c r="C458" s="113" t="s">
        <v>1361</v>
      </c>
      <c r="D458" s="112" t="s">
        <v>1097</v>
      </c>
      <c r="E458" s="119" t="s">
        <v>1681</v>
      </c>
      <c r="F458" s="112" t="s">
        <v>966</v>
      </c>
      <c r="G458" s="112" t="s">
        <v>1465</v>
      </c>
      <c r="H458" s="112" t="s">
        <v>1465</v>
      </c>
      <c r="I458" s="116"/>
      <c r="J458" s="288"/>
      <c r="K458" s="288">
        <v>184000</v>
      </c>
      <c r="L458" s="288"/>
      <c r="M458" s="288">
        <v>115000</v>
      </c>
      <c r="N458" s="288">
        <v>115000</v>
      </c>
      <c r="O458" s="288">
        <v>414000</v>
      </c>
      <c r="P458" s="288">
        <f t="shared" ca="1" si="18"/>
        <v>414000</v>
      </c>
      <c r="Q458" s="289">
        <v>85000</v>
      </c>
      <c r="R458" s="289">
        <v>119375</v>
      </c>
      <c r="S458" s="289">
        <v>204375</v>
      </c>
      <c r="T458" s="290">
        <f t="shared" ca="1" si="19"/>
        <v>204375</v>
      </c>
      <c r="U458" s="109"/>
      <c r="V458" s="109" t="s">
        <v>1366</v>
      </c>
      <c r="W458" s="109" t="s">
        <v>1369</v>
      </c>
      <c r="X458" s="108" t="s">
        <v>1367</v>
      </c>
      <c r="Y458" s="108" t="s">
        <v>1097</v>
      </c>
      <c r="Z458" s="108"/>
      <c r="AA458" s="107">
        <f t="shared" ca="1" si="21"/>
        <v>53692</v>
      </c>
      <c r="AB458" s="108"/>
      <c r="AC458" s="108" t="s">
        <v>1669</v>
      </c>
      <c r="AD458" s="108">
        <v>2010</v>
      </c>
      <c r="AE458" s="291">
        <v>7.2348484848484844</v>
      </c>
      <c r="AF458" s="108"/>
      <c r="AG458" s="108" t="s">
        <v>1666</v>
      </c>
      <c r="AH458" s="108"/>
      <c r="AI458" s="109" t="s">
        <v>991</v>
      </c>
      <c r="AJ458" s="109" t="s">
        <v>991</v>
      </c>
      <c r="AL458" s="78">
        <v>2046</v>
      </c>
      <c r="AO458" s="251"/>
      <c r="AP458" s="251">
        <f ca="1">IF(K458=0,0,K458*AV458/IF(OR($P$7="",ISNUMBER($P$7)=FALSE),1,((1+$P$7/100)^(IF(OR($P$11="",ISNUMBER($P$11)=FALSE),AL458,IF(YEAR(NOW())+$P$11&lt;AL458,YEAR(NOW())+$P$11,AL458))-YEAR(NOW()))))*IF(OR($P$9="",ISNUMBER($P$9)=FALSE),1,((1+$P$9/100)^(IF(OR($P$11="",ISNUMBER($P$11)=FALSE),AL458,IF(YEAR(NOW())+$P$11&lt;AL458,YEAR(NOW())+$P$11,AL458))-YEAR(NOW())))))</f>
        <v>184000</v>
      </c>
      <c r="AQ458" s="251"/>
      <c r="AR458" s="251">
        <f ca="1">IF(M458=0,0,M458*AV458/IF(OR($P$7="",ISNUMBER($P$7)=FALSE),1,((1+$P$7/100)^(IF(OR($P$11="",ISNUMBER($P$11)=FALSE),AL458,IF(YEAR(NOW())+$P$11&lt;AL458,YEAR(NOW())+$P$11,AL458))-YEAR(NOW()))))*IF(OR($P$9="",ISNUMBER($P$9)=FALSE),1,((1+$P$9/100)^(IF(OR($P$11="",ISNUMBER($P$11)=FALSE),AL458,IF(YEAR(NOW())+$P$11&lt;AL458,YEAR(NOW())+$P$11,AL458))-YEAR(NOW())))))</f>
        <v>115000</v>
      </c>
      <c r="AS458" s="251">
        <f ca="1">IF(N458=0,0,N458*AV458/IF(OR($P$7="",ISNUMBER($P$7)=FALSE),1,((1+$P$7/100)^(IF(OR($P$11="",ISNUMBER($P$11)=FALSE),AL458,IF(YEAR(NOW())+$P$11&lt;AL458,YEAR(NOW())+$P$11,AL458))-YEAR(NOW()))))*IF(OR($P$9="",ISNUMBER($P$9)=FALSE),1,((1+$P$9/100)^(IF(OR($P$11="",ISNUMBER($P$11)=FALSE),AL458,IF(YEAR(NOW())+$P$11&lt;AL458,YEAR(NOW())+$P$11,AL458))-YEAR(NOW())))))</f>
        <v>115000</v>
      </c>
      <c r="AT458" s="251">
        <f ca="1">IF(Q458=0,0,Q458*AV458/IF(OR($P$7="",ISNUMBER($P$7)=FALSE),1,((1+$P$7/100)^(IF(OR($P$11="",ISNUMBER($P$11)=FALSE),AL458,IF(YEAR(NOW())+$P$11&lt;AL458,YEAR(NOW())+$P$11,AL458))-YEAR(NOW()))))*IF(OR($P$9="",ISNUMBER($P$9)=FALSE),1,((1+$P$9/100)^(IF(OR($P$11="",ISNUMBER($P$11)=FALSE),AL458,IF(YEAR(NOW())+$P$11&lt;AL458,YEAR(NOW())+$P$11,AL458))-YEAR(NOW())))))</f>
        <v>85000</v>
      </c>
      <c r="AU458" s="251">
        <f ca="1">IF(R458=0,0,R458*AV458/IF(OR($P$7="",ISNUMBER($P$7)=FALSE),1,((1+$P$7/100)^(IF(OR($P$11="",ISNUMBER($P$11)=FALSE),AL458,IF(YEAR(NOW())+$P$11&lt;AL458,YEAR(NOW())+$P$11,AL458))-YEAR(NOW()))))*IF(OR($P$9="",ISNUMBER($P$9)=FALSE),1,((1+$P$9/100)^(IF(OR($P$11="",ISNUMBER($P$11)=FALSE),AL458,IF(YEAR(NOW())+$P$11&lt;AL458,YEAR(NOW())+$P$11,AL458))-YEAR(NOW())))))</f>
        <v>119375</v>
      </c>
      <c r="AV458" s="78">
        <v>1</v>
      </c>
    </row>
    <row r="459" spans="1:48" x14ac:dyDescent="0.15">
      <c r="A459" s="112">
        <v>440</v>
      </c>
      <c r="B459" s="112" t="s">
        <v>967</v>
      </c>
      <c r="C459" s="113" t="s">
        <v>1361</v>
      </c>
      <c r="D459" s="112" t="s">
        <v>1084</v>
      </c>
      <c r="E459" s="119" t="s">
        <v>1682</v>
      </c>
      <c r="F459" s="112" t="s">
        <v>966</v>
      </c>
      <c r="G459" s="112" t="s">
        <v>971</v>
      </c>
      <c r="H459" s="112" t="s">
        <v>971</v>
      </c>
      <c r="I459" s="116"/>
      <c r="J459" s="288"/>
      <c r="K459" s="288">
        <v>81500</v>
      </c>
      <c r="L459" s="288"/>
      <c r="M459" s="288">
        <v>50000</v>
      </c>
      <c r="N459" s="288">
        <v>65200</v>
      </c>
      <c r="O459" s="288">
        <v>196700</v>
      </c>
      <c r="P459" s="288">
        <f t="shared" ca="1" si="18"/>
        <v>196700</v>
      </c>
      <c r="Q459" s="289">
        <v>170000</v>
      </c>
      <c r="R459" s="289">
        <v>238750</v>
      </c>
      <c r="S459" s="289">
        <v>408750</v>
      </c>
      <c r="T459" s="290">
        <f t="shared" ca="1" si="19"/>
        <v>408750</v>
      </c>
      <c r="U459" s="109"/>
      <c r="V459" s="109" t="s">
        <v>1366</v>
      </c>
      <c r="W459" s="109" t="s">
        <v>1369</v>
      </c>
      <c r="X459" s="108" t="s">
        <v>1367</v>
      </c>
      <c r="Y459" s="108" t="s">
        <v>1084</v>
      </c>
      <c r="Z459" s="108"/>
      <c r="AA459" s="107">
        <f t="shared" ca="1" si="21"/>
        <v>47848</v>
      </c>
      <c r="AB459" s="108"/>
      <c r="AC459" s="108" t="s">
        <v>1669</v>
      </c>
      <c r="AD459" s="108">
        <v>2011</v>
      </c>
      <c r="AE459" s="291">
        <v>14.469696969696969</v>
      </c>
      <c r="AF459" s="108"/>
      <c r="AG459" s="108"/>
      <c r="AH459" s="108"/>
      <c r="AI459" s="109" t="s">
        <v>991</v>
      </c>
      <c r="AJ459" s="109" t="s">
        <v>991</v>
      </c>
      <c r="AL459" s="78">
        <v>2030</v>
      </c>
      <c r="AO459" s="251"/>
      <c r="AP459" s="251">
        <f ca="1">IF(K459=0,0,K459*AV459/IF(OR($P$7="",ISNUMBER($P$7)=FALSE),1,((1+$P$7/100)^(IF(OR($P$11="",ISNUMBER($P$11)=FALSE),AL459,IF(YEAR(NOW())+$P$11&lt;AL459,YEAR(NOW())+$P$11,AL459))-YEAR(NOW()))))*IF(OR($P$9="",ISNUMBER($P$9)=FALSE),1,((1+$P$9/100)^(IF(OR($P$11="",ISNUMBER($P$11)=FALSE),AL459,IF(YEAR(NOW())+$P$11&lt;AL459,YEAR(NOW())+$P$11,AL459))-YEAR(NOW())))))</f>
        <v>81500</v>
      </c>
      <c r="AQ459" s="251"/>
      <c r="AR459" s="251">
        <f ca="1">IF(M459=0,0,M459*AV459/IF(OR($P$7="",ISNUMBER($P$7)=FALSE),1,((1+$P$7/100)^(IF(OR($P$11="",ISNUMBER($P$11)=FALSE),AL459,IF(YEAR(NOW())+$P$11&lt;AL459,YEAR(NOW())+$P$11,AL459))-YEAR(NOW()))))*IF(OR($P$9="",ISNUMBER($P$9)=FALSE),1,((1+$P$9/100)^(IF(OR($P$11="",ISNUMBER($P$11)=FALSE),AL459,IF(YEAR(NOW())+$P$11&lt;AL459,YEAR(NOW())+$P$11,AL459))-YEAR(NOW())))))</f>
        <v>50000</v>
      </c>
      <c r="AS459" s="251">
        <f ca="1">IF(N459=0,0,N459*AV459/IF(OR($P$7="",ISNUMBER($P$7)=FALSE),1,((1+$P$7/100)^(IF(OR($P$11="",ISNUMBER($P$11)=FALSE),AL459,IF(YEAR(NOW())+$P$11&lt;AL459,YEAR(NOW())+$P$11,AL459))-YEAR(NOW()))))*IF(OR($P$9="",ISNUMBER($P$9)=FALSE),1,((1+$P$9/100)^(IF(OR($P$11="",ISNUMBER($P$11)=FALSE),AL459,IF(YEAR(NOW())+$P$11&lt;AL459,YEAR(NOW())+$P$11,AL459))-YEAR(NOW())))))</f>
        <v>65200</v>
      </c>
      <c r="AT459" s="251">
        <f ca="1">IF(Q459=0,0,Q459*AV459/IF(OR($P$7="",ISNUMBER($P$7)=FALSE),1,((1+$P$7/100)^(IF(OR($P$11="",ISNUMBER($P$11)=FALSE),AL459,IF(YEAR(NOW())+$P$11&lt;AL459,YEAR(NOW())+$P$11,AL459))-YEAR(NOW()))))*IF(OR($P$9="",ISNUMBER($P$9)=FALSE),1,((1+$P$9/100)^(IF(OR($P$11="",ISNUMBER($P$11)=FALSE),AL459,IF(YEAR(NOW())+$P$11&lt;AL459,YEAR(NOW())+$P$11,AL459))-YEAR(NOW())))))</f>
        <v>170000</v>
      </c>
      <c r="AU459" s="251">
        <f ca="1">IF(R459=0,0,R459*AV459/IF(OR($P$7="",ISNUMBER($P$7)=FALSE),1,((1+$P$7/100)^(IF(OR($P$11="",ISNUMBER($P$11)=FALSE),AL459,IF(YEAR(NOW())+$P$11&lt;AL459,YEAR(NOW())+$P$11,AL459))-YEAR(NOW()))))*IF(OR($P$9="",ISNUMBER($P$9)=FALSE),1,((1+$P$9/100)^(IF(OR($P$11="",ISNUMBER($P$11)=FALSE),AL459,IF(YEAR(NOW())+$P$11&lt;AL459,YEAR(NOW())+$P$11,AL459))-YEAR(NOW())))))</f>
        <v>238750</v>
      </c>
      <c r="AV459" s="78">
        <v>1</v>
      </c>
    </row>
    <row r="460" spans="1:48" x14ac:dyDescent="0.15">
      <c r="A460" s="112">
        <v>441</v>
      </c>
      <c r="B460" s="112" t="s">
        <v>967</v>
      </c>
      <c r="C460" s="113" t="s">
        <v>1361</v>
      </c>
      <c r="D460" s="112" t="s">
        <v>1456</v>
      </c>
      <c r="E460" s="119" t="s">
        <v>1683</v>
      </c>
      <c r="F460" s="112" t="s">
        <v>966</v>
      </c>
      <c r="G460" s="112" t="s">
        <v>1465</v>
      </c>
      <c r="H460" s="112" t="s">
        <v>1465</v>
      </c>
      <c r="I460" s="116"/>
      <c r="J460" s="288"/>
      <c r="K460" s="288">
        <v>118000</v>
      </c>
      <c r="L460" s="288"/>
      <c r="M460" s="288">
        <v>35400</v>
      </c>
      <c r="N460" s="288">
        <v>59000</v>
      </c>
      <c r="O460" s="288">
        <v>212400</v>
      </c>
      <c r="P460" s="288">
        <f t="shared" ca="1" si="18"/>
        <v>212400</v>
      </c>
      <c r="Q460" s="289">
        <v>170000</v>
      </c>
      <c r="R460" s="289">
        <v>238750</v>
      </c>
      <c r="S460" s="289">
        <v>408750</v>
      </c>
      <c r="T460" s="290">
        <f t="shared" ca="1" si="19"/>
        <v>408750</v>
      </c>
      <c r="U460" s="109"/>
      <c r="V460" s="109" t="s">
        <v>1366</v>
      </c>
      <c r="W460" s="109" t="s">
        <v>1369</v>
      </c>
      <c r="X460" s="108" t="s">
        <v>1367</v>
      </c>
      <c r="Y460" s="108" t="s">
        <v>1456</v>
      </c>
      <c r="Z460" s="108"/>
      <c r="AA460" s="107">
        <f t="shared" ca="1" si="21"/>
        <v>48944</v>
      </c>
      <c r="AB460" s="108"/>
      <c r="AC460" s="108" t="s">
        <v>1669</v>
      </c>
      <c r="AD460" s="108">
        <v>1971</v>
      </c>
      <c r="AE460" s="291">
        <v>14.469696969696969</v>
      </c>
      <c r="AF460" s="108"/>
      <c r="AG460" s="108" t="s">
        <v>1665</v>
      </c>
      <c r="AH460" s="108"/>
      <c r="AI460" s="109" t="s">
        <v>1001</v>
      </c>
      <c r="AJ460" s="109" t="s">
        <v>1001</v>
      </c>
      <c r="AL460" s="78">
        <v>2033</v>
      </c>
      <c r="AO460" s="251"/>
      <c r="AP460" s="251">
        <f ca="1">IF(K460=0,0,K460*AV460/IF(OR($P$7="",ISNUMBER($P$7)=FALSE),1,((1+$P$7/100)^(IF(OR($P$11="",ISNUMBER($P$11)=FALSE),AL460,IF(YEAR(NOW())+$P$11&lt;AL460,YEAR(NOW())+$P$11,AL460))-YEAR(NOW()))))*IF(OR($P$9="",ISNUMBER($P$9)=FALSE),1,((1+$P$9/100)^(IF(OR($P$11="",ISNUMBER($P$11)=FALSE),AL460,IF(YEAR(NOW())+$P$11&lt;AL460,YEAR(NOW())+$P$11,AL460))-YEAR(NOW())))))</f>
        <v>118000</v>
      </c>
      <c r="AQ460" s="251"/>
      <c r="AR460" s="251">
        <f ca="1">IF(M460=0,0,M460*AV460/IF(OR($P$7="",ISNUMBER($P$7)=FALSE),1,((1+$P$7/100)^(IF(OR($P$11="",ISNUMBER($P$11)=FALSE),AL460,IF(YEAR(NOW())+$P$11&lt;AL460,YEAR(NOW())+$P$11,AL460))-YEAR(NOW()))))*IF(OR($P$9="",ISNUMBER($P$9)=FALSE),1,((1+$P$9/100)^(IF(OR($P$11="",ISNUMBER($P$11)=FALSE),AL460,IF(YEAR(NOW())+$P$11&lt;AL460,YEAR(NOW())+$P$11,AL460))-YEAR(NOW())))))</f>
        <v>35400</v>
      </c>
      <c r="AS460" s="251">
        <f ca="1">IF(N460=0,0,N460*AV460/IF(OR($P$7="",ISNUMBER($P$7)=FALSE),1,((1+$P$7/100)^(IF(OR($P$11="",ISNUMBER($P$11)=FALSE),AL460,IF(YEAR(NOW())+$P$11&lt;AL460,YEAR(NOW())+$P$11,AL460))-YEAR(NOW()))))*IF(OR($P$9="",ISNUMBER($P$9)=FALSE),1,((1+$P$9/100)^(IF(OR($P$11="",ISNUMBER($P$11)=FALSE),AL460,IF(YEAR(NOW())+$P$11&lt;AL460,YEAR(NOW())+$P$11,AL460))-YEAR(NOW())))))</f>
        <v>59000</v>
      </c>
      <c r="AT460" s="251">
        <f ca="1">IF(Q460=0,0,Q460*AV460/IF(OR($P$7="",ISNUMBER($P$7)=FALSE),1,((1+$P$7/100)^(IF(OR($P$11="",ISNUMBER($P$11)=FALSE),AL460,IF(YEAR(NOW())+$P$11&lt;AL460,YEAR(NOW())+$P$11,AL460))-YEAR(NOW()))))*IF(OR($P$9="",ISNUMBER($P$9)=FALSE),1,((1+$P$9/100)^(IF(OR($P$11="",ISNUMBER($P$11)=FALSE),AL460,IF(YEAR(NOW())+$P$11&lt;AL460,YEAR(NOW())+$P$11,AL460))-YEAR(NOW())))))</f>
        <v>170000</v>
      </c>
      <c r="AU460" s="251">
        <f ca="1">IF(R460=0,0,R460*AV460/IF(OR($P$7="",ISNUMBER($P$7)=FALSE),1,((1+$P$7/100)^(IF(OR($P$11="",ISNUMBER($P$11)=FALSE),AL460,IF(YEAR(NOW())+$P$11&lt;AL460,YEAR(NOW())+$P$11,AL460))-YEAR(NOW()))))*IF(OR($P$9="",ISNUMBER($P$9)=FALSE),1,((1+$P$9/100)^(IF(OR($P$11="",ISNUMBER($P$11)=FALSE),AL460,IF(YEAR(NOW())+$P$11&lt;AL460,YEAR(NOW())+$P$11,AL460))-YEAR(NOW())))))</f>
        <v>238750</v>
      </c>
      <c r="AV460" s="78">
        <v>1</v>
      </c>
    </row>
    <row r="461" spans="1:48" x14ac:dyDescent="0.15">
      <c r="A461" s="112">
        <v>442</v>
      </c>
      <c r="B461" s="112" t="s">
        <v>967</v>
      </c>
      <c r="C461" s="113" t="s">
        <v>1361</v>
      </c>
      <c r="D461" s="112" t="s">
        <v>1110</v>
      </c>
      <c r="E461" s="119" t="s">
        <v>1684</v>
      </c>
      <c r="F461" s="112" t="s">
        <v>966</v>
      </c>
      <c r="G461" s="112" t="s">
        <v>1465</v>
      </c>
      <c r="H461" s="112" t="s">
        <v>1465</v>
      </c>
      <c r="I461" s="116"/>
      <c r="J461" s="288"/>
      <c r="K461" s="288">
        <v>203200</v>
      </c>
      <c r="L461" s="288"/>
      <c r="M461" s="288">
        <v>127000</v>
      </c>
      <c r="N461" s="288">
        <v>127000</v>
      </c>
      <c r="O461" s="288">
        <v>457200</v>
      </c>
      <c r="P461" s="288">
        <f t="shared" ca="1" si="18"/>
        <v>457200</v>
      </c>
      <c r="Q461" s="289">
        <v>170000</v>
      </c>
      <c r="R461" s="289">
        <v>238750</v>
      </c>
      <c r="S461" s="289">
        <v>408750</v>
      </c>
      <c r="T461" s="290">
        <f t="shared" ca="1" si="19"/>
        <v>408750</v>
      </c>
      <c r="U461" s="109"/>
      <c r="V461" s="109" t="s">
        <v>1366</v>
      </c>
      <c r="W461" s="109" t="s">
        <v>1369</v>
      </c>
      <c r="X461" s="108" t="s">
        <v>1367</v>
      </c>
      <c r="Y461" s="108" t="s">
        <v>1110</v>
      </c>
      <c r="Z461" s="108"/>
      <c r="AA461" s="107">
        <f t="shared" ca="1" si="21"/>
        <v>58075</v>
      </c>
      <c r="AB461" s="108"/>
      <c r="AC461" s="108" t="s">
        <v>1669</v>
      </c>
      <c r="AD461" s="108">
        <v>2007</v>
      </c>
      <c r="AE461" s="291">
        <v>14.469696969696969</v>
      </c>
      <c r="AF461" s="108"/>
      <c r="AG461" s="108" t="s">
        <v>1666</v>
      </c>
      <c r="AH461" s="108"/>
      <c r="AI461" s="109" t="s">
        <v>991</v>
      </c>
      <c r="AJ461" s="109" t="s">
        <v>991</v>
      </c>
      <c r="AL461" s="78">
        <v>2058</v>
      </c>
      <c r="AO461" s="251"/>
      <c r="AP461" s="251">
        <f ca="1">IF(K461=0,0,K461*AV461/IF(OR($P$7="",ISNUMBER($P$7)=FALSE),1,((1+$P$7/100)^(IF(OR($P$11="",ISNUMBER($P$11)=FALSE),AL461,IF(YEAR(NOW())+$P$11&lt;AL461,YEAR(NOW())+$P$11,AL461))-YEAR(NOW()))))*IF(OR($P$9="",ISNUMBER($P$9)=FALSE),1,((1+$P$9/100)^(IF(OR($P$11="",ISNUMBER($P$11)=FALSE),AL461,IF(YEAR(NOW())+$P$11&lt;AL461,YEAR(NOW())+$P$11,AL461))-YEAR(NOW())))))</f>
        <v>203200</v>
      </c>
      <c r="AQ461" s="251"/>
      <c r="AR461" s="251">
        <f ca="1">IF(M461=0,0,M461*AV461/IF(OR($P$7="",ISNUMBER($P$7)=FALSE),1,((1+$P$7/100)^(IF(OR($P$11="",ISNUMBER($P$11)=FALSE),AL461,IF(YEAR(NOW())+$P$11&lt;AL461,YEAR(NOW())+$P$11,AL461))-YEAR(NOW()))))*IF(OR($P$9="",ISNUMBER($P$9)=FALSE),1,((1+$P$9/100)^(IF(OR($P$11="",ISNUMBER($P$11)=FALSE),AL461,IF(YEAR(NOW())+$P$11&lt;AL461,YEAR(NOW())+$P$11,AL461))-YEAR(NOW())))))</f>
        <v>127000</v>
      </c>
      <c r="AS461" s="251">
        <f ca="1">IF(N461=0,0,N461*AV461/IF(OR($P$7="",ISNUMBER($P$7)=FALSE),1,((1+$P$7/100)^(IF(OR($P$11="",ISNUMBER($P$11)=FALSE),AL461,IF(YEAR(NOW())+$P$11&lt;AL461,YEAR(NOW())+$P$11,AL461))-YEAR(NOW()))))*IF(OR($P$9="",ISNUMBER($P$9)=FALSE),1,((1+$P$9/100)^(IF(OR($P$11="",ISNUMBER($P$11)=FALSE),AL461,IF(YEAR(NOW())+$P$11&lt;AL461,YEAR(NOW())+$P$11,AL461))-YEAR(NOW())))))</f>
        <v>127000</v>
      </c>
      <c r="AT461" s="251">
        <f ca="1">IF(Q461=0,0,Q461*AV461/IF(OR($P$7="",ISNUMBER($P$7)=FALSE),1,((1+$P$7/100)^(IF(OR($P$11="",ISNUMBER($P$11)=FALSE),AL461,IF(YEAR(NOW())+$P$11&lt;AL461,YEAR(NOW())+$P$11,AL461))-YEAR(NOW()))))*IF(OR($P$9="",ISNUMBER($P$9)=FALSE),1,((1+$P$9/100)^(IF(OR($P$11="",ISNUMBER($P$11)=FALSE),AL461,IF(YEAR(NOW())+$P$11&lt;AL461,YEAR(NOW())+$P$11,AL461))-YEAR(NOW())))))</f>
        <v>170000</v>
      </c>
      <c r="AU461" s="251">
        <f ca="1">IF(R461=0,0,R461*AV461/IF(OR($P$7="",ISNUMBER($P$7)=FALSE),1,((1+$P$7/100)^(IF(OR($P$11="",ISNUMBER($P$11)=FALSE),AL461,IF(YEAR(NOW())+$P$11&lt;AL461,YEAR(NOW())+$P$11,AL461))-YEAR(NOW()))))*IF(OR($P$9="",ISNUMBER($P$9)=FALSE),1,((1+$P$9/100)^(IF(OR($P$11="",ISNUMBER($P$11)=FALSE),AL461,IF(YEAR(NOW())+$P$11&lt;AL461,YEAR(NOW())+$P$11,AL461))-YEAR(NOW())))))</f>
        <v>238750</v>
      </c>
      <c r="AV461" s="78">
        <v>1</v>
      </c>
    </row>
    <row r="462" spans="1:48" x14ac:dyDescent="0.15">
      <c r="A462" s="112">
        <v>443</v>
      </c>
      <c r="B462" s="112" t="s">
        <v>967</v>
      </c>
      <c r="C462" s="113" t="s">
        <v>1361</v>
      </c>
      <c r="D462" s="112" t="s">
        <v>1123</v>
      </c>
      <c r="E462" s="119"/>
      <c r="F462" s="112" t="s">
        <v>966</v>
      </c>
      <c r="G462" s="112" t="s">
        <v>1465</v>
      </c>
      <c r="H462" s="112" t="s">
        <v>1465</v>
      </c>
      <c r="I462" s="116"/>
      <c r="J462" s="288"/>
      <c r="K462" s="288">
        <v>174400</v>
      </c>
      <c r="L462" s="288"/>
      <c r="M462" s="288">
        <v>109000</v>
      </c>
      <c r="N462" s="288">
        <v>109000</v>
      </c>
      <c r="O462" s="288">
        <v>392400</v>
      </c>
      <c r="P462" s="288">
        <f t="shared" ca="1" si="18"/>
        <v>392400</v>
      </c>
      <c r="Q462" s="289">
        <v>34000</v>
      </c>
      <c r="R462" s="289">
        <v>47750</v>
      </c>
      <c r="S462" s="289">
        <v>81750</v>
      </c>
      <c r="T462" s="290">
        <f t="shared" ca="1" si="19"/>
        <v>81750</v>
      </c>
      <c r="U462" s="109"/>
      <c r="V462" s="109" t="s">
        <v>1366</v>
      </c>
      <c r="W462" s="109" t="s">
        <v>1369</v>
      </c>
      <c r="X462" s="108" t="s">
        <v>1367</v>
      </c>
      <c r="Y462" s="108" t="s">
        <v>1123</v>
      </c>
      <c r="Z462" s="108"/>
      <c r="AA462" s="107">
        <f t="shared" ca="1" si="21"/>
        <v>76702</v>
      </c>
      <c r="AB462" s="108"/>
      <c r="AC462" s="108" t="s">
        <v>1669</v>
      </c>
      <c r="AD462" s="108">
        <v>2013</v>
      </c>
      <c r="AE462" s="291">
        <v>2.893939393939394</v>
      </c>
      <c r="AF462" s="108"/>
      <c r="AG462" s="108" t="s">
        <v>1666</v>
      </c>
      <c r="AH462" s="108"/>
      <c r="AI462" s="109"/>
      <c r="AJ462" s="109" t="s">
        <v>991</v>
      </c>
      <c r="AL462" s="78">
        <v>2109</v>
      </c>
      <c r="AO462" s="251"/>
      <c r="AP462" s="251">
        <f ca="1">IF(K462=0,0,K462*AV462/IF(OR($P$7="",ISNUMBER($P$7)=FALSE),1,((1+$P$7/100)^(IF(OR($P$11="",ISNUMBER($P$11)=FALSE),AL462,IF(YEAR(NOW())+$P$11&lt;AL462,YEAR(NOW())+$P$11,AL462))-YEAR(NOW()))))*IF(OR($P$9="",ISNUMBER($P$9)=FALSE),1,((1+$P$9/100)^(IF(OR($P$11="",ISNUMBER($P$11)=FALSE),AL462,IF(YEAR(NOW())+$P$11&lt;AL462,YEAR(NOW())+$P$11,AL462))-YEAR(NOW())))))</f>
        <v>174400</v>
      </c>
      <c r="AQ462" s="251"/>
      <c r="AR462" s="251">
        <f ca="1">IF(M462=0,0,M462*AV462/IF(OR($P$7="",ISNUMBER($P$7)=FALSE),1,((1+$P$7/100)^(IF(OR($P$11="",ISNUMBER($P$11)=FALSE),AL462,IF(YEAR(NOW())+$P$11&lt;AL462,YEAR(NOW())+$P$11,AL462))-YEAR(NOW()))))*IF(OR($P$9="",ISNUMBER($P$9)=FALSE),1,((1+$P$9/100)^(IF(OR($P$11="",ISNUMBER($P$11)=FALSE),AL462,IF(YEAR(NOW())+$P$11&lt;AL462,YEAR(NOW())+$P$11,AL462))-YEAR(NOW())))))</f>
        <v>109000</v>
      </c>
      <c r="AS462" s="251">
        <f ca="1">IF(N462=0,0,N462*AV462/IF(OR($P$7="",ISNUMBER($P$7)=FALSE),1,((1+$P$7/100)^(IF(OR($P$11="",ISNUMBER($P$11)=FALSE),AL462,IF(YEAR(NOW())+$P$11&lt;AL462,YEAR(NOW())+$P$11,AL462))-YEAR(NOW()))))*IF(OR($P$9="",ISNUMBER($P$9)=FALSE),1,((1+$P$9/100)^(IF(OR($P$11="",ISNUMBER($P$11)=FALSE),AL462,IF(YEAR(NOW())+$P$11&lt;AL462,YEAR(NOW())+$P$11,AL462))-YEAR(NOW())))))</f>
        <v>109000</v>
      </c>
      <c r="AT462" s="251">
        <f ca="1">IF(Q462=0,0,Q462*AV462/IF(OR($P$7="",ISNUMBER($P$7)=FALSE),1,((1+$P$7/100)^(IF(OR($P$11="",ISNUMBER($P$11)=FALSE),AL462,IF(YEAR(NOW())+$P$11&lt;AL462,YEAR(NOW())+$P$11,AL462))-YEAR(NOW()))))*IF(OR($P$9="",ISNUMBER($P$9)=FALSE),1,((1+$P$9/100)^(IF(OR($P$11="",ISNUMBER($P$11)=FALSE),AL462,IF(YEAR(NOW())+$P$11&lt;AL462,YEAR(NOW())+$P$11,AL462))-YEAR(NOW())))))</f>
        <v>34000</v>
      </c>
      <c r="AU462" s="251">
        <f ca="1">IF(R462=0,0,R462*AV462/IF(OR($P$7="",ISNUMBER($P$7)=FALSE),1,((1+$P$7/100)^(IF(OR($P$11="",ISNUMBER($P$11)=FALSE),AL462,IF(YEAR(NOW())+$P$11&lt;AL462,YEAR(NOW())+$P$11,AL462))-YEAR(NOW()))))*IF(OR($P$9="",ISNUMBER($P$9)=FALSE),1,((1+$P$9/100)^(IF(OR($P$11="",ISNUMBER($P$11)=FALSE),AL462,IF(YEAR(NOW())+$P$11&lt;AL462,YEAR(NOW())+$P$11,AL462))-YEAR(NOW())))))</f>
        <v>47750</v>
      </c>
      <c r="AV462" s="78">
        <v>1</v>
      </c>
    </row>
    <row r="463" spans="1:48" x14ac:dyDescent="0.15">
      <c r="A463" s="112">
        <v>444</v>
      </c>
      <c r="B463" s="112" t="s">
        <v>967</v>
      </c>
      <c r="C463" s="113" t="s">
        <v>1361</v>
      </c>
      <c r="D463" s="112" t="s">
        <v>1128</v>
      </c>
      <c r="E463" s="119" t="s">
        <v>1685</v>
      </c>
      <c r="F463" s="112" t="s">
        <v>966</v>
      </c>
      <c r="G463" s="112" t="s">
        <v>971</v>
      </c>
      <c r="H463" s="112" t="s">
        <v>971</v>
      </c>
      <c r="I463" s="116"/>
      <c r="J463" s="288"/>
      <c r="K463" s="288">
        <v>92500</v>
      </c>
      <c r="L463" s="288"/>
      <c r="M463" s="288">
        <v>50000</v>
      </c>
      <c r="N463" s="288">
        <v>74000</v>
      </c>
      <c r="O463" s="288">
        <v>216500</v>
      </c>
      <c r="P463" s="288">
        <f t="shared" ca="1" si="18"/>
        <v>216500</v>
      </c>
      <c r="Q463" s="289">
        <v>170000</v>
      </c>
      <c r="R463" s="289">
        <v>238750</v>
      </c>
      <c r="S463" s="289">
        <v>408750</v>
      </c>
      <c r="T463" s="290">
        <f t="shared" ca="1" si="19"/>
        <v>408750</v>
      </c>
      <c r="U463" s="109"/>
      <c r="V463" s="109" t="s">
        <v>1366</v>
      </c>
      <c r="W463" s="109" t="s">
        <v>1369</v>
      </c>
      <c r="X463" s="108" t="s">
        <v>1367</v>
      </c>
      <c r="Y463" s="108" t="s">
        <v>1128</v>
      </c>
      <c r="Z463" s="108"/>
      <c r="AA463" s="107">
        <f t="shared" ca="1" si="21"/>
        <v>49309</v>
      </c>
      <c r="AB463" s="108"/>
      <c r="AC463" s="108" t="s">
        <v>1669</v>
      </c>
      <c r="AD463" s="108">
        <v>2005</v>
      </c>
      <c r="AE463" s="291">
        <v>14.469696969696969</v>
      </c>
      <c r="AF463" s="108"/>
      <c r="AG463" s="108" t="s">
        <v>1665</v>
      </c>
      <c r="AH463" s="108"/>
      <c r="AI463" s="109" t="s">
        <v>991</v>
      </c>
      <c r="AJ463" s="109" t="s">
        <v>991</v>
      </c>
      <c r="AL463" s="78">
        <v>2034</v>
      </c>
      <c r="AO463" s="251"/>
      <c r="AP463" s="251">
        <f ca="1">IF(K463=0,0,K463*AV463/IF(OR($P$7="",ISNUMBER($P$7)=FALSE),1,((1+$P$7/100)^(IF(OR($P$11="",ISNUMBER($P$11)=FALSE),AL463,IF(YEAR(NOW())+$P$11&lt;AL463,YEAR(NOW())+$P$11,AL463))-YEAR(NOW()))))*IF(OR($P$9="",ISNUMBER($P$9)=FALSE),1,((1+$P$9/100)^(IF(OR($P$11="",ISNUMBER($P$11)=FALSE),AL463,IF(YEAR(NOW())+$P$11&lt;AL463,YEAR(NOW())+$P$11,AL463))-YEAR(NOW())))))</f>
        <v>92500</v>
      </c>
      <c r="AQ463" s="251"/>
      <c r="AR463" s="251">
        <f ca="1">IF(M463=0,0,M463*AV463/IF(OR($P$7="",ISNUMBER($P$7)=FALSE),1,((1+$P$7/100)^(IF(OR($P$11="",ISNUMBER($P$11)=FALSE),AL463,IF(YEAR(NOW())+$P$11&lt;AL463,YEAR(NOW())+$P$11,AL463))-YEAR(NOW()))))*IF(OR($P$9="",ISNUMBER($P$9)=FALSE),1,((1+$P$9/100)^(IF(OR($P$11="",ISNUMBER($P$11)=FALSE),AL463,IF(YEAR(NOW())+$P$11&lt;AL463,YEAR(NOW())+$P$11,AL463))-YEAR(NOW())))))</f>
        <v>50000</v>
      </c>
      <c r="AS463" s="251">
        <f ca="1">IF(N463=0,0,N463*AV463/IF(OR($P$7="",ISNUMBER($P$7)=FALSE),1,((1+$P$7/100)^(IF(OR($P$11="",ISNUMBER($P$11)=FALSE),AL463,IF(YEAR(NOW())+$P$11&lt;AL463,YEAR(NOW())+$P$11,AL463))-YEAR(NOW()))))*IF(OR($P$9="",ISNUMBER($P$9)=FALSE),1,((1+$P$9/100)^(IF(OR($P$11="",ISNUMBER($P$11)=FALSE),AL463,IF(YEAR(NOW())+$P$11&lt;AL463,YEAR(NOW())+$P$11,AL463))-YEAR(NOW())))))</f>
        <v>74000</v>
      </c>
      <c r="AT463" s="251">
        <f ca="1">IF(Q463=0,0,Q463*AV463/IF(OR($P$7="",ISNUMBER($P$7)=FALSE),1,((1+$P$7/100)^(IF(OR($P$11="",ISNUMBER($P$11)=FALSE),AL463,IF(YEAR(NOW())+$P$11&lt;AL463,YEAR(NOW())+$P$11,AL463))-YEAR(NOW()))))*IF(OR($P$9="",ISNUMBER($P$9)=FALSE),1,((1+$P$9/100)^(IF(OR($P$11="",ISNUMBER($P$11)=FALSE),AL463,IF(YEAR(NOW())+$P$11&lt;AL463,YEAR(NOW())+$P$11,AL463))-YEAR(NOW())))))</f>
        <v>170000</v>
      </c>
      <c r="AU463" s="251">
        <f ca="1">IF(R463=0,0,R463*AV463/IF(OR($P$7="",ISNUMBER($P$7)=FALSE),1,((1+$P$7/100)^(IF(OR($P$11="",ISNUMBER($P$11)=FALSE),AL463,IF(YEAR(NOW())+$P$11&lt;AL463,YEAR(NOW())+$P$11,AL463))-YEAR(NOW()))))*IF(OR($P$9="",ISNUMBER($P$9)=FALSE),1,((1+$P$9/100)^(IF(OR($P$11="",ISNUMBER($P$11)=FALSE),AL463,IF(YEAR(NOW())+$P$11&lt;AL463,YEAR(NOW())+$P$11,AL463))-YEAR(NOW())))))</f>
        <v>238750</v>
      </c>
      <c r="AV463" s="78">
        <v>1</v>
      </c>
    </row>
    <row r="464" spans="1:48" x14ac:dyDescent="0.15">
      <c r="A464" s="112">
        <v>445</v>
      </c>
      <c r="B464" s="112" t="s">
        <v>967</v>
      </c>
      <c r="C464" s="113" t="s">
        <v>1361</v>
      </c>
      <c r="D464" s="112" t="s">
        <v>1132</v>
      </c>
      <c r="E464" s="119"/>
      <c r="F464" s="112" t="s">
        <v>966</v>
      </c>
      <c r="G464" s="112" t="s">
        <v>971</v>
      </c>
      <c r="H464" s="112" t="s">
        <v>971</v>
      </c>
      <c r="I464" s="116"/>
      <c r="J464" s="288"/>
      <c r="K464" s="288">
        <v>89500</v>
      </c>
      <c r="L464" s="288"/>
      <c r="M464" s="288">
        <v>50000</v>
      </c>
      <c r="N464" s="288">
        <v>71600</v>
      </c>
      <c r="O464" s="288">
        <v>211100</v>
      </c>
      <c r="P464" s="288">
        <f t="shared" ca="1" si="18"/>
        <v>211100</v>
      </c>
      <c r="Q464" s="289">
        <v>170000</v>
      </c>
      <c r="R464" s="289">
        <v>238750</v>
      </c>
      <c r="S464" s="289">
        <v>408750</v>
      </c>
      <c r="T464" s="290">
        <f t="shared" ca="1" si="19"/>
        <v>408750</v>
      </c>
      <c r="U464" s="109"/>
      <c r="V464" s="109" t="s">
        <v>1366</v>
      </c>
      <c r="W464" s="109" t="s">
        <v>1369</v>
      </c>
      <c r="X464" s="108" t="s">
        <v>1367</v>
      </c>
      <c r="Y464" s="108" t="s">
        <v>1132</v>
      </c>
      <c r="Z464" s="108"/>
      <c r="AA464" s="107">
        <f t="shared" ca="1" si="21"/>
        <v>46752</v>
      </c>
      <c r="AB464" s="108"/>
      <c r="AC464" s="108" t="s">
        <v>1669</v>
      </c>
      <c r="AD464" s="108">
        <v>2006</v>
      </c>
      <c r="AE464" s="291">
        <v>14.469696969696969</v>
      </c>
      <c r="AF464" s="108"/>
      <c r="AG464" s="108" t="s">
        <v>1666</v>
      </c>
      <c r="AH464" s="108"/>
      <c r="AI464" s="109"/>
      <c r="AJ464" s="109" t="s">
        <v>991</v>
      </c>
      <c r="AL464" s="78">
        <v>2027</v>
      </c>
      <c r="AO464" s="251"/>
      <c r="AP464" s="251">
        <f ca="1">IF(K464=0,0,K464*AV464/IF(OR($P$7="",ISNUMBER($P$7)=FALSE),1,((1+$P$7/100)^(IF(OR($P$11="",ISNUMBER($P$11)=FALSE),AL464,IF(YEAR(NOW())+$P$11&lt;AL464,YEAR(NOW())+$P$11,AL464))-YEAR(NOW()))))*IF(OR($P$9="",ISNUMBER($P$9)=FALSE),1,((1+$P$9/100)^(IF(OR($P$11="",ISNUMBER($P$11)=FALSE),AL464,IF(YEAR(NOW())+$P$11&lt;AL464,YEAR(NOW())+$P$11,AL464))-YEAR(NOW())))))</f>
        <v>89500</v>
      </c>
      <c r="AQ464" s="251"/>
      <c r="AR464" s="251">
        <f ca="1">IF(M464=0,0,M464*AV464/IF(OR($P$7="",ISNUMBER($P$7)=FALSE),1,((1+$P$7/100)^(IF(OR($P$11="",ISNUMBER($P$11)=FALSE),AL464,IF(YEAR(NOW())+$P$11&lt;AL464,YEAR(NOW())+$P$11,AL464))-YEAR(NOW()))))*IF(OR($P$9="",ISNUMBER($P$9)=FALSE),1,((1+$P$9/100)^(IF(OR($P$11="",ISNUMBER($P$11)=FALSE),AL464,IF(YEAR(NOW())+$P$11&lt;AL464,YEAR(NOW())+$P$11,AL464))-YEAR(NOW())))))</f>
        <v>50000</v>
      </c>
      <c r="AS464" s="251">
        <f ca="1">IF(N464=0,0,N464*AV464/IF(OR($P$7="",ISNUMBER($P$7)=FALSE),1,((1+$P$7/100)^(IF(OR($P$11="",ISNUMBER($P$11)=FALSE),AL464,IF(YEAR(NOW())+$P$11&lt;AL464,YEAR(NOW())+$P$11,AL464))-YEAR(NOW()))))*IF(OR($P$9="",ISNUMBER($P$9)=FALSE),1,((1+$P$9/100)^(IF(OR($P$11="",ISNUMBER($P$11)=FALSE),AL464,IF(YEAR(NOW())+$P$11&lt;AL464,YEAR(NOW())+$P$11,AL464))-YEAR(NOW())))))</f>
        <v>71600</v>
      </c>
      <c r="AT464" s="251">
        <f ca="1">IF(Q464=0,0,Q464*AV464/IF(OR($P$7="",ISNUMBER($P$7)=FALSE),1,((1+$P$7/100)^(IF(OR($P$11="",ISNUMBER($P$11)=FALSE),AL464,IF(YEAR(NOW())+$P$11&lt;AL464,YEAR(NOW())+$P$11,AL464))-YEAR(NOW()))))*IF(OR($P$9="",ISNUMBER($P$9)=FALSE),1,((1+$P$9/100)^(IF(OR($P$11="",ISNUMBER($P$11)=FALSE),AL464,IF(YEAR(NOW())+$P$11&lt;AL464,YEAR(NOW())+$P$11,AL464))-YEAR(NOW())))))</f>
        <v>170000</v>
      </c>
      <c r="AU464" s="251">
        <f ca="1">IF(R464=0,0,R464*AV464/IF(OR($P$7="",ISNUMBER($P$7)=FALSE),1,((1+$P$7/100)^(IF(OR($P$11="",ISNUMBER($P$11)=FALSE),AL464,IF(YEAR(NOW())+$P$11&lt;AL464,YEAR(NOW())+$P$11,AL464))-YEAR(NOW()))))*IF(OR($P$9="",ISNUMBER($P$9)=FALSE),1,((1+$P$9/100)^(IF(OR($P$11="",ISNUMBER($P$11)=FALSE),AL464,IF(YEAR(NOW())+$P$11&lt;AL464,YEAR(NOW())+$P$11,AL464))-YEAR(NOW())))))</f>
        <v>238750</v>
      </c>
      <c r="AV464" s="78">
        <v>1</v>
      </c>
    </row>
    <row r="465" spans="1:48" x14ac:dyDescent="0.15">
      <c r="A465" s="112">
        <v>446</v>
      </c>
      <c r="B465" s="112" t="s">
        <v>967</v>
      </c>
      <c r="C465" s="113" t="s">
        <v>1361</v>
      </c>
      <c r="D465" s="112" t="s">
        <v>1135</v>
      </c>
      <c r="E465" s="119" t="s">
        <v>1686</v>
      </c>
      <c r="F465" s="112" t="s">
        <v>966</v>
      </c>
      <c r="G465" s="112" t="s">
        <v>1465</v>
      </c>
      <c r="H465" s="112" t="s">
        <v>1465</v>
      </c>
      <c r="I465" s="116"/>
      <c r="J465" s="288"/>
      <c r="K465" s="288">
        <v>93000</v>
      </c>
      <c r="L465" s="288"/>
      <c r="M465" s="288">
        <v>50000</v>
      </c>
      <c r="N465" s="288">
        <v>74400</v>
      </c>
      <c r="O465" s="288">
        <v>217400</v>
      </c>
      <c r="P465" s="288">
        <f t="shared" ca="1" si="18"/>
        <v>217400</v>
      </c>
      <c r="Q465" s="289">
        <v>340000</v>
      </c>
      <c r="R465" s="289">
        <v>477500</v>
      </c>
      <c r="S465" s="289">
        <v>817500</v>
      </c>
      <c r="T465" s="290">
        <f t="shared" ca="1" si="19"/>
        <v>817500</v>
      </c>
      <c r="U465" s="109"/>
      <c r="V465" s="109" t="s">
        <v>1366</v>
      </c>
      <c r="W465" s="109" t="s">
        <v>1369</v>
      </c>
      <c r="X465" s="108" t="s">
        <v>1367</v>
      </c>
      <c r="Y465" s="108" t="s">
        <v>1135</v>
      </c>
      <c r="Z465" s="108"/>
      <c r="AA465" s="107">
        <f t="shared" ca="1" si="21"/>
        <v>76702</v>
      </c>
      <c r="AB465" s="108"/>
      <c r="AC465" s="108" t="s">
        <v>1669</v>
      </c>
      <c r="AD465" s="108">
        <v>2010</v>
      </c>
      <c r="AE465" s="291">
        <v>28.939393939393938</v>
      </c>
      <c r="AF465" s="108"/>
      <c r="AG465" s="108" t="s">
        <v>1666</v>
      </c>
      <c r="AH465" s="108"/>
      <c r="AI465" s="109" t="s">
        <v>991</v>
      </c>
      <c r="AJ465" s="109" t="s">
        <v>991</v>
      </c>
      <c r="AL465" s="78">
        <v>2109</v>
      </c>
      <c r="AO465" s="251"/>
      <c r="AP465" s="251">
        <f ca="1">IF(K465=0,0,K465*AV465/IF(OR($P$7="",ISNUMBER($P$7)=FALSE),1,((1+$P$7/100)^(IF(OR($P$11="",ISNUMBER($P$11)=FALSE),AL465,IF(YEAR(NOW())+$P$11&lt;AL465,YEAR(NOW())+$P$11,AL465))-YEAR(NOW()))))*IF(OR($P$9="",ISNUMBER($P$9)=FALSE),1,((1+$P$9/100)^(IF(OR($P$11="",ISNUMBER($P$11)=FALSE),AL465,IF(YEAR(NOW())+$P$11&lt;AL465,YEAR(NOW())+$P$11,AL465))-YEAR(NOW())))))</f>
        <v>93000</v>
      </c>
      <c r="AQ465" s="251"/>
      <c r="AR465" s="251">
        <f ca="1">IF(M465=0,0,M465*AV465/IF(OR($P$7="",ISNUMBER($P$7)=FALSE),1,((1+$P$7/100)^(IF(OR($P$11="",ISNUMBER($P$11)=FALSE),AL465,IF(YEAR(NOW())+$P$11&lt;AL465,YEAR(NOW())+$P$11,AL465))-YEAR(NOW()))))*IF(OR($P$9="",ISNUMBER($P$9)=FALSE),1,((1+$P$9/100)^(IF(OR($P$11="",ISNUMBER($P$11)=FALSE),AL465,IF(YEAR(NOW())+$P$11&lt;AL465,YEAR(NOW())+$P$11,AL465))-YEAR(NOW())))))</f>
        <v>50000</v>
      </c>
      <c r="AS465" s="251">
        <f ca="1">IF(N465=0,0,N465*AV465/IF(OR($P$7="",ISNUMBER($P$7)=FALSE),1,((1+$P$7/100)^(IF(OR($P$11="",ISNUMBER($P$11)=FALSE),AL465,IF(YEAR(NOW())+$P$11&lt;AL465,YEAR(NOW())+$P$11,AL465))-YEAR(NOW()))))*IF(OR($P$9="",ISNUMBER($P$9)=FALSE),1,((1+$P$9/100)^(IF(OR($P$11="",ISNUMBER($P$11)=FALSE),AL465,IF(YEAR(NOW())+$P$11&lt;AL465,YEAR(NOW())+$P$11,AL465))-YEAR(NOW())))))</f>
        <v>74400</v>
      </c>
      <c r="AT465" s="251">
        <f ca="1">IF(Q465=0,0,Q465*AV465/IF(OR($P$7="",ISNUMBER($P$7)=FALSE),1,((1+$P$7/100)^(IF(OR($P$11="",ISNUMBER($P$11)=FALSE),AL465,IF(YEAR(NOW())+$P$11&lt;AL465,YEAR(NOW())+$P$11,AL465))-YEAR(NOW()))))*IF(OR($P$9="",ISNUMBER($P$9)=FALSE),1,((1+$P$9/100)^(IF(OR($P$11="",ISNUMBER($P$11)=FALSE),AL465,IF(YEAR(NOW())+$P$11&lt;AL465,YEAR(NOW())+$P$11,AL465))-YEAR(NOW())))))</f>
        <v>340000</v>
      </c>
      <c r="AU465" s="251">
        <f ca="1">IF(R465=0,0,R465*AV465/IF(OR($P$7="",ISNUMBER($P$7)=FALSE),1,((1+$P$7/100)^(IF(OR($P$11="",ISNUMBER($P$11)=FALSE),AL465,IF(YEAR(NOW())+$P$11&lt;AL465,YEAR(NOW())+$P$11,AL465))-YEAR(NOW()))))*IF(OR($P$9="",ISNUMBER($P$9)=FALSE),1,((1+$P$9/100)^(IF(OR($P$11="",ISNUMBER($P$11)=FALSE),AL465,IF(YEAR(NOW())+$P$11&lt;AL465,YEAR(NOW())+$P$11,AL465))-YEAR(NOW())))))</f>
        <v>477500</v>
      </c>
      <c r="AV465" s="78">
        <v>1</v>
      </c>
    </row>
    <row r="466" spans="1:48" x14ac:dyDescent="0.15">
      <c r="A466" s="112">
        <v>447</v>
      </c>
      <c r="B466" s="112" t="s">
        <v>967</v>
      </c>
      <c r="C466" s="113" t="s">
        <v>1361</v>
      </c>
      <c r="D466" s="112" t="s">
        <v>1147</v>
      </c>
      <c r="E466" s="119"/>
      <c r="F466" s="112" t="s">
        <v>966</v>
      </c>
      <c r="G466" s="112" t="s">
        <v>1465</v>
      </c>
      <c r="H466" s="112" t="s">
        <v>1465</v>
      </c>
      <c r="I466" s="116"/>
      <c r="J466" s="288"/>
      <c r="K466" s="288">
        <v>200800</v>
      </c>
      <c r="L466" s="288"/>
      <c r="M466" s="288">
        <v>150600</v>
      </c>
      <c r="N466" s="288">
        <v>125500</v>
      </c>
      <c r="O466" s="288">
        <v>476900</v>
      </c>
      <c r="P466" s="288">
        <f t="shared" ca="1" si="18"/>
        <v>476900</v>
      </c>
      <c r="Q466" s="289">
        <v>34000</v>
      </c>
      <c r="R466" s="289">
        <v>47750</v>
      </c>
      <c r="S466" s="289">
        <v>81750</v>
      </c>
      <c r="T466" s="290">
        <f t="shared" ca="1" si="19"/>
        <v>81750</v>
      </c>
      <c r="U466" s="109"/>
      <c r="V466" s="109" t="s">
        <v>1366</v>
      </c>
      <c r="W466" s="109" t="s">
        <v>1369</v>
      </c>
      <c r="X466" s="108" t="s">
        <v>1367</v>
      </c>
      <c r="Y466" s="108" t="s">
        <v>1147</v>
      </c>
      <c r="Z466" s="108"/>
      <c r="AA466" s="107">
        <f t="shared" ca="1" si="21"/>
        <v>51501</v>
      </c>
      <c r="AB466" s="108"/>
      <c r="AC466" s="108" t="s">
        <v>1669</v>
      </c>
      <c r="AD466" s="108">
        <v>1992</v>
      </c>
      <c r="AE466" s="291">
        <v>2.893939393939394</v>
      </c>
      <c r="AF466" s="108"/>
      <c r="AG466" s="108" t="s">
        <v>1666</v>
      </c>
      <c r="AH466" s="108"/>
      <c r="AI466" s="109"/>
      <c r="AJ466" s="109" t="s">
        <v>991</v>
      </c>
      <c r="AL466" s="78">
        <v>2040</v>
      </c>
      <c r="AO466" s="251"/>
      <c r="AP466" s="251">
        <f ca="1">IF(K466=0,0,K466*AV466/IF(OR($P$7="",ISNUMBER($P$7)=FALSE),1,((1+$P$7/100)^(IF(OR($P$11="",ISNUMBER($P$11)=FALSE),AL466,IF(YEAR(NOW())+$P$11&lt;AL466,YEAR(NOW())+$P$11,AL466))-YEAR(NOW()))))*IF(OR($P$9="",ISNUMBER($P$9)=FALSE),1,((1+$P$9/100)^(IF(OR($P$11="",ISNUMBER($P$11)=FALSE),AL466,IF(YEAR(NOW())+$P$11&lt;AL466,YEAR(NOW())+$P$11,AL466))-YEAR(NOW())))))</f>
        <v>200800</v>
      </c>
      <c r="AQ466" s="251"/>
      <c r="AR466" s="251">
        <f ca="1">IF(M466=0,0,M466*AV466/IF(OR($P$7="",ISNUMBER($P$7)=FALSE),1,((1+$P$7/100)^(IF(OR($P$11="",ISNUMBER($P$11)=FALSE),AL466,IF(YEAR(NOW())+$P$11&lt;AL466,YEAR(NOW())+$P$11,AL466))-YEAR(NOW()))))*IF(OR($P$9="",ISNUMBER($P$9)=FALSE),1,((1+$P$9/100)^(IF(OR($P$11="",ISNUMBER($P$11)=FALSE),AL466,IF(YEAR(NOW())+$P$11&lt;AL466,YEAR(NOW())+$P$11,AL466))-YEAR(NOW())))))</f>
        <v>150600</v>
      </c>
      <c r="AS466" s="251">
        <f ca="1">IF(N466=0,0,N466*AV466/IF(OR($P$7="",ISNUMBER($P$7)=FALSE),1,((1+$P$7/100)^(IF(OR($P$11="",ISNUMBER($P$11)=FALSE),AL466,IF(YEAR(NOW())+$P$11&lt;AL466,YEAR(NOW())+$P$11,AL466))-YEAR(NOW()))))*IF(OR($P$9="",ISNUMBER($P$9)=FALSE),1,((1+$P$9/100)^(IF(OR($P$11="",ISNUMBER($P$11)=FALSE),AL466,IF(YEAR(NOW())+$P$11&lt;AL466,YEAR(NOW())+$P$11,AL466))-YEAR(NOW())))))</f>
        <v>125500</v>
      </c>
      <c r="AT466" s="251">
        <f ca="1">IF(Q466=0,0,Q466*AV466/IF(OR($P$7="",ISNUMBER($P$7)=FALSE),1,((1+$P$7/100)^(IF(OR($P$11="",ISNUMBER($P$11)=FALSE),AL466,IF(YEAR(NOW())+$P$11&lt;AL466,YEAR(NOW())+$P$11,AL466))-YEAR(NOW()))))*IF(OR($P$9="",ISNUMBER($P$9)=FALSE),1,((1+$P$9/100)^(IF(OR($P$11="",ISNUMBER($P$11)=FALSE),AL466,IF(YEAR(NOW())+$P$11&lt;AL466,YEAR(NOW())+$P$11,AL466))-YEAR(NOW())))))</f>
        <v>34000</v>
      </c>
      <c r="AU466" s="251">
        <f ca="1">IF(R466=0,0,R466*AV466/IF(OR($P$7="",ISNUMBER($P$7)=FALSE),1,((1+$P$7/100)^(IF(OR($P$11="",ISNUMBER($P$11)=FALSE),AL466,IF(YEAR(NOW())+$P$11&lt;AL466,YEAR(NOW())+$P$11,AL466))-YEAR(NOW()))))*IF(OR($P$9="",ISNUMBER($P$9)=FALSE),1,((1+$P$9/100)^(IF(OR($P$11="",ISNUMBER($P$11)=FALSE),AL466,IF(YEAR(NOW())+$P$11&lt;AL466,YEAR(NOW())+$P$11,AL466))-YEAR(NOW())))))</f>
        <v>47750</v>
      </c>
      <c r="AV466" s="78">
        <v>1</v>
      </c>
    </row>
    <row r="467" spans="1:48" x14ac:dyDescent="0.15">
      <c r="A467" s="112">
        <v>448</v>
      </c>
      <c r="B467" s="112" t="s">
        <v>967</v>
      </c>
      <c r="C467" s="113" t="s">
        <v>1361</v>
      </c>
      <c r="D467" s="112" t="s">
        <v>1151</v>
      </c>
      <c r="E467" s="119" t="s">
        <v>1687</v>
      </c>
      <c r="F467" s="112" t="s">
        <v>966</v>
      </c>
      <c r="G467" s="112" t="s">
        <v>971</v>
      </c>
      <c r="H467" s="112" t="s">
        <v>971</v>
      </c>
      <c r="I467" s="116"/>
      <c r="J467" s="288"/>
      <c r="K467" s="288">
        <v>70000</v>
      </c>
      <c r="L467" s="288"/>
      <c r="M467" s="288">
        <v>50000</v>
      </c>
      <c r="N467" s="288">
        <v>56000</v>
      </c>
      <c r="O467" s="288">
        <v>176000</v>
      </c>
      <c r="P467" s="288">
        <f t="shared" ca="1" si="18"/>
        <v>176000</v>
      </c>
      <c r="Q467" s="289">
        <v>85000</v>
      </c>
      <c r="R467" s="289">
        <v>119375</v>
      </c>
      <c r="S467" s="289">
        <v>204375</v>
      </c>
      <c r="T467" s="290">
        <f t="shared" ca="1" si="19"/>
        <v>204375</v>
      </c>
      <c r="U467" s="109"/>
      <c r="V467" s="109" t="s">
        <v>1366</v>
      </c>
      <c r="W467" s="109" t="s">
        <v>1369</v>
      </c>
      <c r="X467" s="108" t="s">
        <v>1367</v>
      </c>
      <c r="Y467" s="108" t="s">
        <v>1151</v>
      </c>
      <c r="Z467" s="108"/>
      <c r="AA467" s="107">
        <f t="shared" ca="1" si="21"/>
        <v>48579</v>
      </c>
      <c r="AB467" s="108"/>
      <c r="AC467" s="108" t="s">
        <v>1669</v>
      </c>
      <c r="AD467" s="108">
        <v>2010</v>
      </c>
      <c r="AE467" s="291">
        <v>7.2348484848484844</v>
      </c>
      <c r="AF467" s="108"/>
      <c r="AG467" s="108" t="s">
        <v>1666</v>
      </c>
      <c r="AH467" s="108"/>
      <c r="AI467" s="109" t="s">
        <v>991</v>
      </c>
      <c r="AJ467" s="109" t="s">
        <v>991</v>
      </c>
      <c r="AL467" s="78">
        <v>2032</v>
      </c>
      <c r="AO467" s="251"/>
      <c r="AP467" s="251">
        <f ca="1">IF(K467=0,0,K467*AV467/IF(OR($P$7="",ISNUMBER($P$7)=FALSE),1,((1+$P$7/100)^(IF(OR($P$11="",ISNUMBER($P$11)=FALSE),AL467,IF(YEAR(NOW())+$P$11&lt;AL467,YEAR(NOW())+$P$11,AL467))-YEAR(NOW()))))*IF(OR($P$9="",ISNUMBER($P$9)=FALSE),1,((1+$P$9/100)^(IF(OR($P$11="",ISNUMBER($P$11)=FALSE),AL467,IF(YEAR(NOW())+$P$11&lt;AL467,YEAR(NOW())+$P$11,AL467))-YEAR(NOW())))))</f>
        <v>70000</v>
      </c>
      <c r="AQ467" s="251"/>
      <c r="AR467" s="251">
        <f ca="1">IF(M467=0,0,M467*AV467/IF(OR($P$7="",ISNUMBER($P$7)=FALSE),1,((1+$P$7/100)^(IF(OR($P$11="",ISNUMBER($P$11)=FALSE),AL467,IF(YEAR(NOW())+$P$11&lt;AL467,YEAR(NOW())+$P$11,AL467))-YEAR(NOW()))))*IF(OR($P$9="",ISNUMBER($P$9)=FALSE),1,((1+$P$9/100)^(IF(OR($P$11="",ISNUMBER($P$11)=FALSE),AL467,IF(YEAR(NOW())+$P$11&lt;AL467,YEAR(NOW())+$P$11,AL467))-YEAR(NOW())))))</f>
        <v>50000</v>
      </c>
      <c r="AS467" s="251">
        <f ca="1">IF(N467=0,0,N467*AV467/IF(OR($P$7="",ISNUMBER($P$7)=FALSE),1,((1+$P$7/100)^(IF(OR($P$11="",ISNUMBER($P$11)=FALSE),AL467,IF(YEAR(NOW())+$P$11&lt;AL467,YEAR(NOW())+$P$11,AL467))-YEAR(NOW()))))*IF(OR($P$9="",ISNUMBER($P$9)=FALSE),1,((1+$P$9/100)^(IF(OR($P$11="",ISNUMBER($P$11)=FALSE),AL467,IF(YEAR(NOW())+$P$11&lt;AL467,YEAR(NOW())+$P$11,AL467))-YEAR(NOW())))))</f>
        <v>56000</v>
      </c>
      <c r="AT467" s="251">
        <f ca="1">IF(Q467=0,0,Q467*AV467/IF(OR($P$7="",ISNUMBER($P$7)=FALSE),1,((1+$P$7/100)^(IF(OR($P$11="",ISNUMBER($P$11)=FALSE),AL467,IF(YEAR(NOW())+$P$11&lt;AL467,YEAR(NOW())+$P$11,AL467))-YEAR(NOW()))))*IF(OR($P$9="",ISNUMBER($P$9)=FALSE),1,((1+$P$9/100)^(IF(OR($P$11="",ISNUMBER($P$11)=FALSE),AL467,IF(YEAR(NOW())+$P$11&lt;AL467,YEAR(NOW())+$P$11,AL467))-YEAR(NOW())))))</f>
        <v>85000</v>
      </c>
      <c r="AU467" s="251">
        <f ca="1">IF(R467=0,0,R467*AV467/IF(OR($P$7="",ISNUMBER($P$7)=FALSE),1,((1+$P$7/100)^(IF(OR($P$11="",ISNUMBER($P$11)=FALSE),AL467,IF(YEAR(NOW())+$P$11&lt;AL467,YEAR(NOW())+$P$11,AL467))-YEAR(NOW()))))*IF(OR($P$9="",ISNUMBER($P$9)=FALSE),1,((1+$P$9/100)^(IF(OR($P$11="",ISNUMBER($P$11)=FALSE),AL467,IF(YEAR(NOW())+$P$11&lt;AL467,YEAR(NOW())+$P$11,AL467))-YEAR(NOW())))))</f>
        <v>119375</v>
      </c>
      <c r="AV467" s="78">
        <v>1</v>
      </c>
    </row>
    <row r="468" spans="1:48" x14ac:dyDescent="0.15">
      <c r="A468" s="112">
        <v>449</v>
      </c>
      <c r="B468" s="112" t="s">
        <v>967</v>
      </c>
      <c r="C468" s="113" t="s">
        <v>1361</v>
      </c>
      <c r="D468" s="112" t="s">
        <v>1169</v>
      </c>
      <c r="E468" s="119"/>
      <c r="F468" s="112" t="s">
        <v>966</v>
      </c>
      <c r="G468" s="112" t="s">
        <v>971</v>
      </c>
      <c r="H468" s="112" t="s">
        <v>971</v>
      </c>
      <c r="I468" s="116"/>
      <c r="J468" s="288"/>
      <c r="K468" s="288">
        <v>72000</v>
      </c>
      <c r="L468" s="288"/>
      <c r="M468" s="288">
        <v>50000</v>
      </c>
      <c r="N468" s="288">
        <v>57600</v>
      </c>
      <c r="O468" s="288">
        <v>179600</v>
      </c>
      <c r="P468" s="288">
        <f t="shared" ref="P468:P531" ca="1" si="22">SUM(AO468:AS468)</f>
        <v>179600</v>
      </c>
      <c r="Q468" s="289">
        <v>170000</v>
      </c>
      <c r="R468" s="289">
        <v>238750</v>
      </c>
      <c r="S468" s="289">
        <v>408750</v>
      </c>
      <c r="T468" s="290">
        <f t="shared" ref="T468:T531" ca="1" si="23">SUM(AT468:AU468)</f>
        <v>408750</v>
      </c>
      <c r="U468" s="109"/>
      <c r="V468" s="109" t="s">
        <v>1366</v>
      </c>
      <c r="W468" s="109" t="s">
        <v>1370</v>
      </c>
      <c r="X468" s="108" t="s">
        <v>1367</v>
      </c>
      <c r="Y468" s="108" t="s">
        <v>1169</v>
      </c>
      <c r="Z468" s="108"/>
      <c r="AA468" s="107">
        <f t="shared" ca="1" si="21"/>
        <v>47483</v>
      </c>
      <c r="AB468" s="108"/>
      <c r="AC468" s="108" t="s">
        <v>1669</v>
      </c>
      <c r="AD468" s="108">
        <v>1998</v>
      </c>
      <c r="AE468" s="291">
        <v>14.469696969696969</v>
      </c>
      <c r="AF468" s="108"/>
      <c r="AG468" s="108" t="s">
        <v>1665</v>
      </c>
      <c r="AH468" s="108"/>
      <c r="AI468" s="109"/>
      <c r="AJ468" s="109" t="s">
        <v>994</v>
      </c>
      <c r="AL468" s="78">
        <v>2029</v>
      </c>
      <c r="AO468" s="251"/>
      <c r="AP468" s="251">
        <f ca="1">IF(K468=0,0,K468*AV468/IF(OR($P$7="",ISNUMBER($P$7)=FALSE),1,((1+$P$7/100)^(IF(OR($P$11="",ISNUMBER($P$11)=FALSE),AL468,IF(YEAR(NOW())+$P$11&lt;AL468,YEAR(NOW())+$P$11,AL468))-YEAR(NOW()))))*IF(OR($P$9="",ISNUMBER($P$9)=FALSE),1,((1+$P$9/100)^(IF(OR($P$11="",ISNUMBER($P$11)=FALSE),AL468,IF(YEAR(NOW())+$P$11&lt;AL468,YEAR(NOW())+$P$11,AL468))-YEAR(NOW())))))</f>
        <v>72000</v>
      </c>
      <c r="AQ468" s="251"/>
      <c r="AR468" s="251">
        <f ca="1">IF(M468=0,0,M468*AV468/IF(OR($P$7="",ISNUMBER($P$7)=FALSE),1,((1+$P$7/100)^(IF(OR($P$11="",ISNUMBER($P$11)=FALSE),AL468,IF(YEAR(NOW())+$P$11&lt;AL468,YEAR(NOW())+$P$11,AL468))-YEAR(NOW()))))*IF(OR($P$9="",ISNUMBER($P$9)=FALSE),1,((1+$P$9/100)^(IF(OR($P$11="",ISNUMBER($P$11)=FALSE),AL468,IF(YEAR(NOW())+$P$11&lt;AL468,YEAR(NOW())+$P$11,AL468))-YEAR(NOW())))))</f>
        <v>50000</v>
      </c>
      <c r="AS468" s="251">
        <f ca="1">IF(N468=0,0,N468*AV468/IF(OR($P$7="",ISNUMBER($P$7)=FALSE),1,((1+$P$7/100)^(IF(OR($P$11="",ISNUMBER($P$11)=FALSE),AL468,IF(YEAR(NOW())+$P$11&lt;AL468,YEAR(NOW())+$P$11,AL468))-YEAR(NOW()))))*IF(OR($P$9="",ISNUMBER($P$9)=FALSE),1,((1+$P$9/100)^(IF(OR($P$11="",ISNUMBER($P$11)=FALSE),AL468,IF(YEAR(NOW())+$P$11&lt;AL468,YEAR(NOW())+$P$11,AL468))-YEAR(NOW())))))</f>
        <v>57600</v>
      </c>
      <c r="AT468" s="251">
        <f ca="1">IF(Q468=0,0,Q468*AV468/IF(OR($P$7="",ISNUMBER($P$7)=FALSE),1,((1+$P$7/100)^(IF(OR($P$11="",ISNUMBER($P$11)=FALSE),AL468,IF(YEAR(NOW())+$P$11&lt;AL468,YEAR(NOW())+$P$11,AL468))-YEAR(NOW()))))*IF(OR($P$9="",ISNUMBER($P$9)=FALSE),1,((1+$P$9/100)^(IF(OR($P$11="",ISNUMBER($P$11)=FALSE),AL468,IF(YEAR(NOW())+$P$11&lt;AL468,YEAR(NOW())+$P$11,AL468))-YEAR(NOW())))))</f>
        <v>170000</v>
      </c>
      <c r="AU468" s="251">
        <f ca="1">IF(R468=0,0,R468*AV468/IF(OR($P$7="",ISNUMBER($P$7)=FALSE),1,((1+$P$7/100)^(IF(OR($P$11="",ISNUMBER($P$11)=FALSE),AL468,IF(YEAR(NOW())+$P$11&lt;AL468,YEAR(NOW())+$P$11,AL468))-YEAR(NOW()))))*IF(OR($P$9="",ISNUMBER($P$9)=FALSE),1,((1+$P$9/100)^(IF(OR($P$11="",ISNUMBER($P$11)=FALSE),AL468,IF(YEAR(NOW())+$P$11&lt;AL468,YEAR(NOW())+$P$11,AL468))-YEAR(NOW())))))</f>
        <v>238750</v>
      </c>
      <c r="AV468" s="78">
        <v>1</v>
      </c>
    </row>
    <row r="469" spans="1:48" x14ac:dyDescent="0.15">
      <c r="A469" s="112">
        <v>450</v>
      </c>
      <c r="B469" s="112" t="s">
        <v>967</v>
      </c>
      <c r="C469" s="113" t="s">
        <v>1361</v>
      </c>
      <c r="D469" s="112" t="s">
        <v>1457</v>
      </c>
      <c r="E469" s="119"/>
      <c r="F469" s="112" t="s">
        <v>966</v>
      </c>
      <c r="G469" s="112" t="s">
        <v>1465</v>
      </c>
      <c r="H469" s="112" t="s">
        <v>1465</v>
      </c>
      <c r="I469" s="116"/>
      <c r="J469" s="288"/>
      <c r="K469" s="288">
        <v>70000</v>
      </c>
      <c r="L469" s="288"/>
      <c r="M469" s="288">
        <v>50000</v>
      </c>
      <c r="N469" s="288">
        <v>56000</v>
      </c>
      <c r="O469" s="288">
        <v>176000</v>
      </c>
      <c r="P469" s="288">
        <f t="shared" ca="1" si="22"/>
        <v>176000</v>
      </c>
      <c r="Q469" s="289">
        <v>0</v>
      </c>
      <c r="R469" s="289">
        <v>238750</v>
      </c>
      <c r="S469" s="289">
        <v>238750</v>
      </c>
      <c r="T469" s="290">
        <f t="shared" ca="1" si="23"/>
        <v>238750</v>
      </c>
      <c r="U469" s="109"/>
      <c r="V469" s="109" t="s">
        <v>1366</v>
      </c>
      <c r="W469" s="109" t="s">
        <v>1369</v>
      </c>
      <c r="X469" s="108" t="s">
        <v>1367</v>
      </c>
      <c r="Y469" s="108" t="s">
        <v>1457</v>
      </c>
      <c r="Z469" s="108"/>
      <c r="AA469" s="107">
        <f t="shared" ca="1" si="21"/>
        <v>54423</v>
      </c>
      <c r="AB469" s="108"/>
      <c r="AC469" s="108" t="s">
        <v>1669</v>
      </c>
      <c r="AD469" s="108">
        <v>1986</v>
      </c>
      <c r="AE469" s="291">
        <v>14.469696969696969</v>
      </c>
      <c r="AF469" s="108"/>
      <c r="AG469" s="108" t="s">
        <v>1665</v>
      </c>
      <c r="AH469" s="108"/>
      <c r="AI469" s="109"/>
      <c r="AJ469" s="109" t="s">
        <v>996</v>
      </c>
      <c r="AL469" s="78">
        <v>2048</v>
      </c>
      <c r="AO469" s="251"/>
      <c r="AP469" s="251">
        <f ca="1">IF(K469=0,0,K469*AV469/IF(OR($P$7="",ISNUMBER($P$7)=FALSE),1,((1+$P$7/100)^(IF(OR($P$11="",ISNUMBER($P$11)=FALSE),AL469,IF(YEAR(NOW())+$P$11&lt;AL469,YEAR(NOW())+$P$11,AL469))-YEAR(NOW()))))*IF(OR($P$9="",ISNUMBER($P$9)=FALSE),1,((1+$P$9/100)^(IF(OR($P$11="",ISNUMBER($P$11)=FALSE),AL469,IF(YEAR(NOW())+$P$11&lt;AL469,YEAR(NOW())+$P$11,AL469))-YEAR(NOW())))))</f>
        <v>70000</v>
      </c>
      <c r="AQ469" s="251"/>
      <c r="AR469" s="251">
        <f ca="1">IF(M469=0,0,M469*AV469/IF(OR($P$7="",ISNUMBER($P$7)=FALSE),1,((1+$P$7/100)^(IF(OR($P$11="",ISNUMBER($P$11)=FALSE),AL469,IF(YEAR(NOW())+$P$11&lt;AL469,YEAR(NOW())+$P$11,AL469))-YEAR(NOW()))))*IF(OR($P$9="",ISNUMBER($P$9)=FALSE),1,((1+$P$9/100)^(IF(OR($P$11="",ISNUMBER($P$11)=FALSE),AL469,IF(YEAR(NOW())+$P$11&lt;AL469,YEAR(NOW())+$P$11,AL469))-YEAR(NOW())))))</f>
        <v>50000</v>
      </c>
      <c r="AS469" s="251">
        <f ca="1">IF(N469=0,0,N469*AV469/IF(OR($P$7="",ISNUMBER($P$7)=FALSE),1,((1+$P$7/100)^(IF(OR($P$11="",ISNUMBER($P$11)=FALSE),AL469,IF(YEAR(NOW())+$P$11&lt;AL469,YEAR(NOW())+$P$11,AL469))-YEAR(NOW()))))*IF(OR($P$9="",ISNUMBER($P$9)=FALSE),1,((1+$P$9/100)^(IF(OR($P$11="",ISNUMBER($P$11)=FALSE),AL469,IF(YEAR(NOW())+$P$11&lt;AL469,YEAR(NOW())+$P$11,AL469))-YEAR(NOW())))))</f>
        <v>56000</v>
      </c>
      <c r="AT469" s="251">
        <f ca="1">IF(Q469=0,0,Q469*AV469/IF(OR($P$7="",ISNUMBER($P$7)=FALSE),1,((1+$P$7/100)^(IF(OR($P$11="",ISNUMBER($P$11)=FALSE),AL469,IF(YEAR(NOW())+$P$11&lt;AL469,YEAR(NOW())+$P$11,AL469))-YEAR(NOW()))))*IF(OR($P$9="",ISNUMBER($P$9)=FALSE),1,((1+$P$9/100)^(IF(OR($P$11="",ISNUMBER($P$11)=FALSE),AL469,IF(YEAR(NOW())+$P$11&lt;AL469,YEAR(NOW())+$P$11,AL469))-YEAR(NOW())))))</f>
        <v>0</v>
      </c>
      <c r="AU469" s="251">
        <f ca="1">IF(R469=0,0,R469*AV469/IF(OR($P$7="",ISNUMBER($P$7)=FALSE),1,((1+$P$7/100)^(IF(OR($P$11="",ISNUMBER($P$11)=FALSE),AL469,IF(YEAR(NOW())+$P$11&lt;AL469,YEAR(NOW())+$P$11,AL469))-YEAR(NOW()))))*IF(OR($P$9="",ISNUMBER($P$9)=FALSE),1,((1+$P$9/100)^(IF(OR($P$11="",ISNUMBER($P$11)=FALSE),AL469,IF(YEAR(NOW())+$P$11&lt;AL469,YEAR(NOW())+$P$11,AL469))-YEAR(NOW())))))</f>
        <v>238750</v>
      </c>
      <c r="AV469" s="78">
        <v>1</v>
      </c>
    </row>
    <row r="470" spans="1:48" x14ac:dyDescent="0.15">
      <c r="A470" s="112">
        <v>451</v>
      </c>
      <c r="B470" s="112" t="s">
        <v>1688</v>
      </c>
      <c r="C470" s="113" t="s">
        <v>1361</v>
      </c>
      <c r="D470" s="112" t="s">
        <v>1128</v>
      </c>
      <c r="E470" s="119" t="s">
        <v>1689</v>
      </c>
      <c r="F470" s="112" t="s">
        <v>966</v>
      </c>
      <c r="G470" s="112" t="s">
        <v>1392</v>
      </c>
      <c r="H470" s="112"/>
      <c r="I470" s="116">
        <v>0.65</v>
      </c>
      <c r="J470" s="288"/>
      <c r="K470" s="288"/>
      <c r="L470" s="288">
        <v>8800</v>
      </c>
      <c r="M470" s="288">
        <v>0</v>
      </c>
      <c r="N470" s="288"/>
      <c r="O470" s="288">
        <v>8800</v>
      </c>
      <c r="P470" s="288">
        <f t="shared" ca="1" si="22"/>
        <v>5720</v>
      </c>
      <c r="Q470" s="289"/>
      <c r="R470" s="289"/>
      <c r="S470" s="289"/>
      <c r="T470" s="290">
        <f t="shared" si="23"/>
        <v>0</v>
      </c>
      <c r="U470" s="109"/>
      <c r="V470" s="109" t="s">
        <v>1366</v>
      </c>
      <c r="W470" s="109" t="s">
        <v>1369</v>
      </c>
      <c r="X470" s="108" t="s">
        <v>1367</v>
      </c>
      <c r="Y470" s="108" t="s">
        <v>1408</v>
      </c>
      <c r="Z470" s="108"/>
      <c r="AA470" s="107">
        <f t="shared" ref="AA470:AA501" ca="1" si="24">IF(OR($P$11="",AL470="Complete",ISNUMBER($P$11)=FALSE),DATE(AL470,12,31),IF(AL470&gt;YEAR(NOW())+$P$11,DATE(YEAR(NOW())+$P$11,12,31),DATE(AL470,12,31)))</f>
        <v>46752</v>
      </c>
      <c r="AB470" s="108"/>
      <c r="AC470" s="108"/>
      <c r="AD470" s="108"/>
      <c r="AE470" s="108"/>
      <c r="AF470" s="108"/>
      <c r="AG470" s="108"/>
      <c r="AH470" s="108"/>
      <c r="AI470" s="109" t="s">
        <v>991</v>
      </c>
      <c r="AJ470" s="109"/>
      <c r="AL470" s="78">
        <v>2027</v>
      </c>
      <c r="AO470" s="251"/>
      <c r="AP470" s="251"/>
      <c r="AQ470" s="251">
        <f ca="1">IF(L470=0,0,L470*AV470/100/IF(OR($P$7="",ISNUMBER($P$7)=FALSE),1,((1+$P$7/100)^(IF(OR($P$11="",ISNUMBER($P$11)=FALSE),AL470,IF(YEAR(NOW())+$P$11&lt;AL470,YEAR(NOW())+$P$11,AL470))-YEAR(NOW()))))*IF(OR($P$9="",ISNUMBER($P$9)=FALSE),1,((1+$P$9/100)^(IF(OR($P$11="",ISNUMBER($P$11)=FALSE),AL470,IF(YEAR(NOW())+$P$11&lt;AL470,YEAR(NOW())+$P$11,AL470))-YEAR(NOW())))))</f>
        <v>5720</v>
      </c>
      <c r="AR470" s="251">
        <f ca="1">IF(M470=0,0,M470*AV470/100/IF(OR($P$7="",ISNUMBER($P$7)=FALSE),1,((1+$P$7/100)^(IF(OR($P$11="",ISNUMBER($P$11)=FALSE),AL470,IF(YEAR(NOW())+$P$11&lt;AL470,YEAR(NOW())+$P$11,AL470))-YEAR(NOW()))))*IF(OR($P$9="",ISNUMBER($P$9)=FALSE),1,((1+$P$9/100)^(IF(OR($P$11="",ISNUMBER($P$11)=FALSE),AL470,IF(YEAR(NOW())+$P$11&lt;AL470,YEAR(NOW())+$P$11,AL470))-YEAR(NOW())))))</f>
        <v>0</v>
      </c>
      <c r="AS470" s="251"/>
      <c r="AT470" s="251"/>
      <c r="AU470" s="251"/>
      <c r="AV470" s="78">
        <v>65</v>
      </c>
    </row>
    <row r="471" spans="1:48" x14ac:dyDescent="0.15">
      <c r="A471" s="112">
        <v>452</v>
      </c>
      <c r="B471" s="112" t="s">
        <v>1688</v>
      </c>
      <c r="C471" s="113" t="s">
        <v>1361</v>
      </c>
      <c r="D471" s="112" t="s">
        <v>1121</v>
      </c>
      <c r="E471" s="119" t="s">
        <v>1690</v>
      </c>
      <c r="F471" s="112" t="s">
        <v>966</v>
      </c>
      <c r="G471" s="112" t="s">
        <v>1392</v>
      </c>
      <c r="H471" s="112"/>
      <c r="I471" s="116">
        <v>1</v>
      </c>
      <c r="J471" s="288"/>
      <c r="K471" s="288"/>
      <c r="L471" s="288">
        <v>7700</v>
      </c>
      <c r="M471" s="288">
        <v>0</v>
      </c>
      <c r="N471" s="288"/>
      <c r="O471" s="288">
        <v>7700</v>
      </c>
      <c r="P471" s="288">
        <f t="shared" ca="1" si="22"/>
        <v>7700</v>
      </c>
      <c r="Q471" s="289"/>
      <c r="R471" s="289"/>
      <c r="S471" s="289"/>
      <c r="T471" s="290">
        <f t="shared" si="23"/>
        <v>0</v>
      </c>
      <c r="U471" s="109"/>
      <c r="V471" s="109" t="s">
        <v>1366</v>
      </c>
      <c r="W471" s="109" t="s">
        <v>1369</v>
      </c>
      <c r="X471" s="108" t="s">
        <v>1367</v>
      </c>
      <c r="Y471" s="108" t="s">
        <v>1121</v>
      </c>
      <c r="Z471" s="108"/>
      <c r="AA471" s="107">
        <f t="shared" ca="1" si="24"/>
        <v>46752</v>
      </c>
      <c r="AB471" s="108"/>
      <c r="AC471" s="108"/>
      <c r="AD471" s="108"/>
      <c r="AE471" s="108"/>
      <c r="AF471" s="108"/>
      <c r="AG471" s="108"/>
      <c r="AH471" s="108"/>
      <c r="AI471" s="109" t="s">
        <v>991</v>
      </c>
      <c r="AJ471" s="109"/>
      <c r="AL471" s="78">
        <v>2027</v>
      </c>
      <c r="AO471" s="251"/>
      <c r="AP471" s="251"/>
      <c r="AQ471" s="251">
        <f ca="1">IF(L471=0,0,L471*AV471/100/IF(OR($P$7="",ISNUMBER($P$7)=FALSE),1,((1+$P$7/100)^(IF(OR($P$11="",ISNUMBER($P$11)=FALSE),AL471,IF(YEAR(NOW())+$P$11&lt;AL471,YEAR(NOW())+$P$11,AL471))-YEAR(NOW()))))*IF(OR($P$9="",ISNUMBER($P$9)=FALSE),1,((1+$P$9/100)^(IF(OR($P$11="",ISNUMBER($P$11)=FALSE),AL471,IF(YEAR(NOW())+$P$11&lt;AL471,YEAR(NOW())+$P$11,AL471))-YEAR(NOW())))))</f>
        <v>7700</v>
      </c>
      <c r="AR471" s="251">
        <f ca="1">IF(M471=0,0,M471*AV471/100/IF(OR($P$7="",ISNUMBER($P$7)=FALSE),1,((1+$P$7/100)^(IF(OR($P$11="",ISNUMBER($P$11)=FALSE),AL471,IF(YEAR(NOW())+$P$11&lt;AL471,YEAR(NOW())+$P$11,AL471))-YEAR(NOW()))))*IF(OR($P$9="",ISNUMBER($P$9)=FALSE),1,((1+$P$9/100)^(IF(OR($P$11="",ISNUMBER($P$11)=FALSE),AL471,IF(YEAR(NOW())+$P$11&lt;AL471,YEAR(NOW())+$P$11,AL471))-YEAR(NOW())))))</f>
        <v>0</v>
      </c>
      <c r="AS471" s="251"/>
      <c r="AT471" s="251"/>
      <c r="AU471" s="251"/>
      <c r="AV471" s="78">
        <v>100</v>
      </c>
    </row>
    <row r="472" spans="1:48" x14ac:dyDescent="0.15">
      <c r="A472" s="112">
        <v>453</v>
      </c>
      <c r="B472" s="112" t="s">
        <v>1688</v>
      </c>
      <c r="C472" s="113" t="s">
        <v>1361</v>
      </c>
      <c r="D472" s="112" t="s">
        <v>1084</v>
      </c>
      <c r="E472" s="119" t="s">
        <v>1691</v>
      </c>
      <c r="F472" s="112" t="s">
        <v>966</v>
      </c>
      <c r="G472" s="112" t="s">
        <v>1392</v>
      </c>
      <c r="H472" s="112"/>
      <c r="I472" s="116"/>
      <c r="J472" s="288"/>
      <c r="K472" s="288"/>
      <c r="L472" s="288">
        <v>8200</v>
      </c>
      <c r="M472" s="288">
        <v>0</v>
      </c>
      <c r="N472" s="288"/>
      <c r="O472" s="288">
        <v>8200</v>
      </c>
      <c r="P472" s="288">
        <f t="shared" ca="1" si="22"/>
        <v>7169.4376612000015</v>
      </c>
      <c r="Q472" s="289"/>
      <c r="R472" s="289"/>
      <c r="S472" s="289"/>
      <c r="T472" s="290">
        <f t="shared" si="23"/>
        <v>0</v>
      </c>
      <c r="U472" s="109"/>
      <c r="V472" s="109" t="s">
        <v>1366</v>
      </c>
      <c r="W472" s="109" t="s">
        <v>1369</v>
      </c>
      <c r="X472" s="108" t="s">
        <v>1367</v>
      </c>
      <c r="Y472" s="108" t="s">
        <v>1409</v>
      </c>
      <c r="Z472" s="108"/>
      <c r="AA472" s="107">
        <f t="shared" ca="1" si="24"/>
        <v>48213</v>
      </c>
      <c r="AB472" s="108"/>
      <c r="AC472" s="108"/>
      <c r="AD472" s="108"/>
      <c r="AE472" s="108"/>
      <c r="AF472" s="108"/>
      <c r="AG472" s="108"/>
      <c r="AH472" s="108"/>
      <c r="AI472" s="109" t="s">
        <v>991</v>
      </c>
      <c r="AJ472" s="109"/>
      <c r="AL472" s="78">
        <v>2031</v>
      </c>
      <c r="AO472" s="251"/>
      <c r="AP472" s="251"/>
      <c r="AQ472" s="251">
        <f ca="1">IF(L472=0,0,L472*AV472/100/IF(OR($P$7="",ISNUMBER($P$7)=FALSE),1,((1+$P$7/100)^(IF(OR($P$11="",ISNUMBER($P$11)=FALSE),AL472,IF(YEAR(NOW())+$P$11&lt;AL472,YEAR(NOW())+$P$11,AL472))-YEAR(NOW()))))*IF(OR($P$9="",ISNUMBER($P$9)=FALSE),1,((1+$P$9/100)^(IF(OR($P$11="",ISNUMBER($P$11)=FALSE),AL472,IF(YEAR(NOW())+$P$11&lt;AL472,YEAR(NOW())+$P$11,AL472))-YEAR(NOW())))))</f>
        <v>7169.4376612000015</v>
      </c>
      <c r="AR472" s="251">
        <f ca="1">IF(M472=0,0,M472*AV472/100/IF(OR($P$7="",ISNUMBER($P$7)=FALSE),1,((1+$P$7/100)^(IF(OR($P$11="",ISNUMBER($P$11)=FALSE),AL472,IF(YEAR(NOW())+$P$11&lt;AL472,YEAR(NOW())+$P$11,AL472))-YEAR(NOW()))))*IF(OR($P$9="",ISNUMBER($P$9)=FALSE),1,((1+$P$9/100)^(IF(OR($P$11="",ISNUMBER($P$11)=FALSE),AL472,IF(YEAR(NOW())+$P$11&lt;AL472,YEAR(NOW())+$P$11,AL472))-YEAR(NOW())))))</f>
        <v>0</v>
      </c>
      <c r="AS472" s="251"/>
      <c r="AT472" s="251"/>
      <c r="AU472" s="251"/>
      <c r="AV472" s="78">
        <v>87.432166600000016</v>
      </c>
    </row>
    <row r="473" spans="1:48" x14ac:dyDescent="0.15">
      <c r="A473" s="112">
        <v>454</v>
      </c>
      <c r="B473" s="112" t="s">
        <v>1688</v>
      </c>
      <c r="C473" s="113" t="s">
        <v>1361</v>
      </c>
      <c r="D473" s="112" t="s">
        <v>1036</v>
      </c>
      <c r="E473" s="119" t="s">
        <v>1692</v>
      </c>
      <c r="F473" s="112" t="s">
        <v>966</v>
      </c>
      <c r="G473" s="112" t="s">
        <v>1393</v>
      </c>
      <c r="H473" s="112"/>
      <c r="I473" s="116">
        <v>1</v>
      </c>
      <c r="J473" s="288"/>
      <c r="K473" s="288"/>
      <c r="L473" s="288">
        <v>7600</v>
      </c>
      <c r="M473" s="288">
        <v>0</v>
      </c>
      <c r="N473" s="288"/>
      <c r="O473" s="288">
        <v>7600</v>
      </c>
      <c r="P473" s="288">
        <f t="shared" ca="1" si="22"/>
        <v>7600</v>
      </c>
      <c r="Q473" s="289"/>
      <c r="R473" s="289"/>
      <c r="S473" s="289"/>
      <c r="T473" s="290">
        <f t="shared" si="23"/>
        <v>0</v>
      </c>
      <c r="U473" s="109"/>
      <c r="V473" s="109" t="s">
        <v>1366</v>
      </c>
      <c r="W473" s="109" t="s">
        <v>1369</v>
      </c>
      <c r="X473" s="108" t="s">
        <v>1367</v>
      </c>
      <c r="Y473" s="108" t="s">
        <v>1394</v>
      </c>
      <c r="Z473" s="108"/>
      <c r="AA473" s="107">
        <f t="shared" ca="1" si="24"/>
        <v>46387</v>
      </c>
      <c r="AB473" s="108"/>
      <c r="AC473" s="108"/>
      <c r="AD473" s="108"/>
      <c r="AE473" s="108"/>
      <c r="AF473" s="108"/>
      <c r="AG473" s="108"/>
      <c r="AH473" s="108"/>
      <c r="AI473" s="109" t="s">
        <v>999</v>
      </c>
      <c r="AJ473" s="109"/>
      <c r="AL473" s="78">
        <v>2026</v>
      </c>
      <c r="AO473" s="251"/>
      <c r="AP473" s="251"/>
      <c r="AQ473" s="251">
        <f ca="1">IF(L473=0,0,L473*AV473/100/IF(OR($P$7="",ISNUMBER($P$7)=FALSE),1,((1+$P$7/100)^(IF(OR($P$11="",ISNUMBER($P$11)=FALSE),AL473,IF(YEAR(NOW())+$P$11&lt;AL473,YEAR(NOW())+$P$11,AL473))-YEAR(NOW()))))*IF(OR($P$9="",ISNUMBER($P$9)=FALSE),1,((1+$P$9/100)^(IF(OR($P$11="",ISNUMBER($P$11)=FALSE),AL473,IF(YEAR(NOW())+$P$11&lt;AL473,YEAR(NOW())+$P$11,AL473))-YEAR(NOW())))))</f>
        <v>7600</v>
      </c>
      <c r="AR473" s="251">
        <f ca="1">IF(M473=0,0,M473*AV473/100/IF(OR($P$7="",ISNUMBER($P$7)=FALSE),1,((1+$P$7/100)^(IF(OR($P$11="",ISNUMBER($P$11)=FALSE),AL473,IF(YEAR(NOW())+$P$11&lt;AL473,YEAR(NOW())+$P$11,AL473))-YEAR(NOW()))))*IF(OR($P$9="",ISNUMBER($P$9)=FALSE),1,((1+$P$9/100)^(IF(OR($P$11="",ISNUMBER($P$11)=FALSE),AL473,IF(YEAR(NOW())+$P$11&lt;AL473,YEAR(NOW())+$P$11,AL473))-YEAR(NOW())))))</f>
        <v>0</v>
      </c>
      <c r="AS473" s="251"/>
      <c r="AT473" s="251"/>
      <c r="AU473" s="251"/>
      <c r="AV473" s="78">
        <v>100</v>
      </c>
    </row>
    <row r="474" spans="1:48" x14ac:dyDescent="0.15">
      <c r="A474" s="112">
        <v>455</v>
      </c>
      <c r="B474" s="112" t="s">
        <v>1688</v>
      </c>
      <c r="C474" s="113" t="s">
        <v>1361</v>
      </c>
      <c r="D474" s="112" t="s">
        <v>1035</v>
      </c>
      <c r="E474" s="119" t="s">
        <v>1693</v>
      </c>
      <c r="F474" s="112" t="s">
        <v>966</v>
      </c>
      <c r="G474" s="112" t="s">
        <v>1393</v>
      </c>
      <c r="H474" s="112"/>
      <c r="I474" s="116">
        <v>1</v>
      </c>
      <c r="J474" s="288"/>
      <c r="K474" s="288"/>
      <c r="L474" s="288">
        <v>7600</v>
      </c>
      <c r="M474" s="288">
        <v>0</v>
      </c>
      <c r="N474" s="288"/>
      <c r="O474" s="288">
        <v>7600</v>
      </c>
      <c r="P474" s="288">
        <f t="shared" ca="1" si="22"/>
        <v>7600</v>
      </c>
      <c r="Q474" s="289"/>
      <c r="R474" s="289"/>
      <c r="S474" s="289"/>
      <c r="T474" s="290">
        <f t="shared" si="23"/>
        <v>0</v>
      </c>
      <c r="U474" s="109"/>
      <c r="V474" s="109" t="s">
        <v>1366</v>
      </c>
      <c r="W474" s="109" t="s">
        <v>1369</v>
      </c>
      <c r="X474" s="108" t="s">
        <v>1367</v>
      </c>
      <c r="Y474" s="108" t="s">
        <v>1394</v>
      </c>
      <c r="Z474" s="108"/>
      <c r="AA474" s="107">
        <f t="shared" ca="1" si="24"/>
        <v>47483</v>
      </c>
      <c r="AB474" s="108"/>
      <c r="AC474" s="108"/>
      <c r="AD474" s="108"/>
      <c r="AE474" s="108"/>
      <c r="AF474" s="108"/>
      <c r="AG474" s="108"/>
      <c r="AH474" s="108"/>
      <c r="AI474" s="109" t="s">
        <v>999</v>
      </c>
      <c r="AJ474" s="109"/>
      <c r="AL474" s="78">
        <v>2029</v>
      </c>
      <c r="AO474" s="251"/>
      <c r="AP474" s="251"/>
      <c r="AQ474" s="251">
        <f ca="1">IF(L474=0,0,L474*AV474/100/IF(OR($P$7="",ISNUMBER($P$7)=FALSE),1,((1+$P$7/100)^(IF(OR($P$11="",ISNUMBER($P$11)=FALSE),AL474,IF(YEAR(NOW())+$P$11&lt;AL474,YEAR(NOW())+$P$11,AL474))-YEAR(NOW()))))*IF(OR($P$9="",ISNUMBER($P$9)=FALSE),1,((1+$P$9/100)^(IF(OR($P$11="",ISNUMBER($P$11)=FALSE),AL474,IF(YEAR(NOW())+$P$11&lt;AL474,YEAR(NOW())+$P$11,AL474))-YEAR(NOW())))))</f>
        <v>7600</v>
      </c>
      <c r="AR474" s="251">
        <f ca="1">IF(M474=0,0,M474*AV474/100/IF(OR($P$7="",ISNUMBER($P$7)=FALSE),1,((1+$P$7/100)^(IF(OR($P$11="",ISNUMBER($P$11)=FALSE),AL474,IF(YEAR(NOW())+$P$11&lt;AL474,YEAR(NOW())+$P$11,AL474))-YEAR(NOW()))))*IF(OR($P$9="",ISNUMBER($P$9)=FALSE),1,((1+$P$9/100)^(IF(OR($P$11="",ISNUMBER($P$11)=FALSE),AL474,IF(YEAR(NOW())+$P$11&lt;AL474,YEAR(NOW())+$P$11,AL474))-YEAR(NOW())))))</f>
        <v>0</v>
      </c>
      <c r="AS474" s="251"/>
      <c r="AT474" s="251"/>
      <c r="AU474" s="251"/>
      <c r="AV474" s="78">
        <v>100</v>
      </c>
    </row>
    <row r="475" spans="1:48" x14ac:dyDescent="0.15">
      <c r="A475" s="112">
        <v>456</v>
      </c>
      <c r="B475" s="112" t="s">
        <v>1688</v>
      </c>
      <c r="C475" s="113" t="s">
        <v>1361</v>
      </c>
      <c r="D475" s="112" t="s">
        <v>1040</v>
      </c>
      <c r="E475" s="119" t="s">
        <v>1694</v>
      </c>
      <c r="F475" s="112" t="s">
        <v>966</v>
      </c>
      <c r="G475" s="112" t="s">
        <v>1393</v>
      </c>
      <c r="H475" s="112"/>
      <c r="I475" s="116">
        <v>1</v>
      </c>
      <c r="J475" s="288"/>
      <c r="K475" s="288"/>
      <c r="L475" s="288">
        <v>7600</v>
      </c>
      <c r="M475" s="288">
        <v>0</v>
      </c>
      <c r="N475" s="288"/>
      <c r="O475" s="288">
        <v>7600</v>
      </c>
      <c r="P475" s="288">
        <f t="shared" ca="1" si="22"/>
        <v>7600</v>
      </c>
      <c r="Q475" s="289"/>
      <c r="R475" s="289"/>
      <c r="S475" s="289"/>
      <c r="T475" s="290">
        <f t="shared" si="23"/>
        <v>0</v>
      </c>
      <c r="U475" s="109"/>
      <c r="V475" s="109" t="s">
        <v>1366</v>
      </c>
      <c r="W475" s="109" t="s">
        <v>1369</v>
      </c>
      <c r="X475" s="108" t="s">
        <v>1367</v>
      </c>
      <c r="Y475" s="108" t="s">
        <v>1394</v>
      </c>
      <c r="Z475" s="108"/>
      <c r="AA475" s="107">
        <f t="shared" ca="1" si="24"/>
        <v>48213</v>
      </c>
      <c r="AB475" s="108"/>
      <c r="AC475" s="108"/>
      <c r="AD475" s="108"/>
      <c r="AE475" s="108"/>
      <c r="AF475" s="108"/>
      <c r="AG475" s="108"/>
      <c r="AH475" s="108"/>
      <c r="AI475" s="109" t="s">
        <v>999</v>
      </c>
      <c r="AJ475" s="109"/>
      <c r="AL475" s="78">
        <v>2031</v>
      </c>
      <c r="AO475" s="251"/>
      <c r="AP475" s="251"/>
      <c r="AQ475" s="251">
        <f ca="1">IF(L475=0,0,L475*AV475/100/IF(OR($P$7="",ISNUMBER($P$7)=FALSE),1,((1+$P$7/100)^(IF(OR($P$11="",ISNUMBER($P$11)=FALSE),AL475,IF(YEAR(NOW())+$P$11&lt;AL475,YEAR(NOW())+$P$11,AL475))-YEAR(NOW()))))*IF(OR($P$9="",ISNUMBER($P$9)=FALSE),1,((1+$P$9/100)^(IF(OR($P$11="",ISNUMBER($P$11)=FALSE),AL475,IF(YEAR(NOW())+$P$11&lt;AL475,YEAR(NOW())+$P$11,AL475))-YEAR(NOW())))))</f>
        <v>7600</v>
      </c>
      <c r="AR475" s="251">
        <f ca="1">IF(M475=0,0,M475*AV475/100/IF(OR($P$7="",ISNUMBER($P$7)=FALSE),1,((1+$P$7/100)^(IF(OR($P$11="",ISNUMBER($P$11)=FALSE),AL475,IF(YEAR(NOW())+$P$11&lt;AL475,YEAR(NOW())+$P$11,AL475))-YEAR(NOW()))))*IF(OR($P$9="",ISNUMBER($P$9)=FALSE),1,((1+$P$9/100)^(IF(OR($P$11="",ISNUMBER($P$11)=FALSE),AL475,IF(YEAR(NOW())+$P$11&lt;AL475,YEAR(NOW())+$P$11,AL475))-YEAR(NOW())))))</f>
        <v>0</v>
      </c>
      <c r="AS475" s="251"/>
      <c r="AT475" s="251"/>
      <c r="AU475" s="251"/>
      <c r="AV475" s="78">
        <v>100</v>
      </c>
    </row>
    <row r="476" spans="1:48" x14ac:dyDescent="0.15">
      <c r="A476" s="112">
        <v>457</v>
      </c>
      <c r="B476" s="112" t="s">
        <v>1688</v>
      </c>
      <c r="C476" s="113" t="s">
        <v>1361</v>
      </c>
      <c r="D476" s="112" t="s">
        <v>1039</v>
      </c>
      <c r="E476" s="119" t="s">
        <v>1695</v>
      </c>
      <c r="F476" s="112" t="s">
        <v>966</v>
      </c>
      <c r="G476" s="112" t="s">
        <v>1393</v>
      </c>
      <c r="H476" s="112"/>
      <c r="I476" s="116">
        <v>1</v>
      </c>
      <c r="J476" s="288"/>
      <c r="K476" s="288"/>
      <c r="L476" s="288">
        <v>7600</v>
      </c>
      <c r="M476" s="288">
        <v>0</v>
      </c>
      <c r="N476" s="288"/>
      <c r="O476" s="288">
        <v>7600</v>
      </c>
      <c r="P476" s="288">
        <f t="shared" ca="1" si="22"/>
        <v>7600</v>
      </c>
      <c r="Q476" s="289"/>
      <c r="R476" s="289"/>
      <c r="S476" s="289"/>
      <c r="T476" s="290">
        <f t="shared" si="23"/>
        <v>0</v>
      </c>
      <c r="U476" s="109"/>
      <c r="V476" s="109" t="s">
        <v>1366</v>
      </c>
      <c r="W476" s="109" t="s">
        <v>1369</v>
      </c>
      <c r="X476" s="108" t="s">
        <v>1367</v>
      </c>
      <c r="Y476" s="108" t="s">
        <v>1394</v>
      </c>
      <c r="Z476" s="108"/>
      <c r="AA476" s="107">
        <f t="shared" ca="1" si="24"/>
        <v>46387</v>
      </c>
      <c r="AB476" s="108"/>
      <c r="AC476" s="108"/>
      <c r="AD476" s="108"/>
      <c r="AE476" s="108"/>
      <c r="AF476" s="108"/>
      <c r="AG476" s="108"/>
      <c r="AH476" s="108"/>
      <c r="AI476" s="109" t="s">
        <v>999</v>
      </c>
      <c r="AJ476" s="109"/>
      <c r="AL476" s="78">
        <v>2026</v>
      </c>
      <c r="AO476" s="251"/>
      <c r="AP476" s="251"/>
      <c r="AQ476" s="251">
        <f ca="1">IF(L476=0,0,L476*AV476/100/IF(OR($P$7="",ISNUMBER($P$7)=FALSE),1,((1+$P$7/100)^(IF(OR($P$11="",ISNUMBER($P$11)=FALSE),AL476,IF(YEAR(NOW())+$P$11&lt;AL476,YEAR(NOW())+$P$11,AL476))-YEAR(NOW()))))*IF(OR($P$9="",ISNUMBER($P$9)=FALSE),1,((1+$P$9/100)^(IF(OR($P$11="",ISNUMBER($P$11)=FALSE),AL476,IF(YEAR(NOW())+$P$11&lt;AL476,YEAR(NOW())+$P$11,AL476))-YEAR(NOW())))))</f>
        <v>7600</v>
      </c>
      <c r="AR476" s="251">
        <f ca="1">IF(M476=0,0,M476*AV476/100/IF(OR($P$7="",ISNUMBER($P$7)=FALSE),1,((1+$P$7/100)^(IF(OR($P$11="",ISNUMBER($P$11)=FALSE),AL476,IF(YEAR(NOW())+$P$11&lt;AL476,YEAR(NOW())+$P$11,AL476))-YEAR(NOW()))))*IF(OR($P$9="",ISNUMBER($P$9)=FALSE),1,((1+$P$9/100)^(IF(OR($P$11="",ISNUMBER($P$11)=FALSE),AL476,IF(YEAR(NOW())+$P$11&lt;AL476,YEAR(NOW())+$P$11,AL476))-YEAR(NOW())))))</f>
        <v>0</v>
      </c>
      <c r="AS476" s="251"/>
      <c r="AT476" s="251"/>
      <c r="AU476" s="251"/>
      <c r="AV476" s="78">
        <v>100</v>
      </c>
    </row>
    <row r="477" spans="1:48" x14ac:dyDescent="0.15">
      <c r="A477" s="112">
        <v>458</v>
      </c>
      <c r="B477" s="112" t="s">
        <v>1688</v>
      </c>
      <c r="C477" s="113" t="s">
        <v>1361</v>
      </c>
      <c r="D477" s="112" t="s">
        <v>1036</v>
      </c>
      <c r="E477" s="119" t="s">
        <v>1696</v>
      </c>
      <c r="F477" s="112" t="s">
        <v>966</v>
      </c>
      <c r="G477" s="112" t="s">
        <v>1393</v>
      </c>
      <c r="H477" s="112"/>
      <c r="I477" s="116">
        <v>1</v>
      </c>
      <c r="J477" s="288"/>
      <c r="K477" s="288"/>
      <c r="L477" s="288">
        <v>7600</v>
      </c>
      <c r="M477" s="288">
        <v>0</v>
      </c>
      <c r="N477" s="288"/>
      <c r="O477" s="288">
        <v>7600</v>
      </c>
      <c r="P477" s="288">
        <f t="shared" ca="1" si="22"/>
        <v>7600</v>
      </c>
      <c r="Q477" s="289"/>
      <c r="R477" s="289"/>
      <c r="S477" s="289"/>
      <c r="T477" s="290">
        <f t="shared" si="23"/>
        <v>0</v>
      </c>
      <c r="U477" s="109"/>
      <c r="V477" s="109" t="s">
        <v>1366</v>
      </c>
      <c r="W477" s="109" t="s">
        <v>1369</v>
      </c>
      <c r="X477" s="108" t="s">
        <v>1367</v>
      </c>
      <c r="Y477" s="108" t="s">
        <v>1394</v>
      </c>
      <c r="Z477" s="108"/>
      <c r="AA477" s="107">
        <f t="shared" ca="1" si="24"/>
        <v>46387</v>
      </c>
      <c r="AB477" s="108"/>
      <c r="AC477" s="108"/>
      <c r="AD477" s="108"/>
      <c r="AE477" s="108"/>
      <c r="AF477" s="108"/>
      <c r="AG477" s="108"/>
      <c r="AH477" s="108"/>
      <c r="AI477" s="109" t="s">
        <v>999</v>
      </c>
      <c r="AJ477" s="109"/>
      <c r="AL477" s="78">
        <v>2026</v>
      </c>
      <c r="AO477" s="251"/>
      <c r="AP477" s="251"/>
      <c r="AQ477" s="251">
        <f ca="1">IF(L477=0,0,L477*AV477/100/IF(OR($P$7="",ISNUMBER($P$7)=FALSE),1,((1+$P$7/100)^(IF(OR($P$11="",ISNUMBER($P$11)=FALSE),AL477,IF(YEAR(NOW())+$P$11&lt;AL477,YEAR(NOW())+$P$11,AL477))-YEAR(NOW()))))*IF(OR($P$9="",ISNUMBER($P$9)=FALSE),1,((1+$P$9/100)^(IF(OR($P$11="",ISNUMBER($P$11)=FALSE),AL477,IF(YEAR(NOW())+$P$11&lt;AL477,YEAR(NOW())+$P$11,AL477))-YEAR(NOW())))))</f>
        <v>7600</v>
      </c>
      <c r="AR477" s="251">
        <f ca="1">IF(M477=0,0,M477*AV477/100/IF(OR($P$7="",ISNUMBER($P$7)=FALSE),1,((1+$P$7/100)^(IF(OR($P$11="",ISNUMBER($P$11)=FALSE),AL477,IF(YEAR(NOW())+$P$11&lt;AL477,YEAR(NOW())+$P$11,AL477))-YEAR(NOW()))))*IF(OR($P$9="",ISNUMBER($P$9)=FALSE),1,((1+$P$9/100)^(IF(OR($P$11="",ISNUMBER($P$11)=FALSE),AL477,IF(YEAR(NOW())+$P$11&lt;AL477,YEAR(NOW())+$P$11,AL477))-YEAR(NOW())))))</f>
        <v>0</v>
      </c>
      <c r="AS477" s="251"/>
      <c r="AT477" s="251"/>
      <c r="AU477" s="251"/>
      <c r="AV477" s="78">
        <v>100</v>
      </c>
    </row>
    <row r="478" spans="1:48" x14ac:dyDescent="0.15">
      <c r="A478" s="112">
        <v>459</v>
      </c>
      <c r="B478" s="112" t="s">
        <v>1688</v>
      </c>
      <c r="C478" s="113" t="s">
        <v>1361</v>
      </c>
      <c r="D478" s="112" t="s">
        <v>1037</v>
      </c>
      <c r="E478" s="119" t="s">
        <v>1697</v>
      </c>
      <c r="F478" s="112" t="s">
        <v>966</v>
      </c>
      <c r="G478" s="112" t="s">
        <v>1393</v>
      </c>
      <c r="H478" s="112"/>
      <c r="I478" s="116">
        <v>1</v>
      </c>
      <c r="J478" s="288"/>
      <c r="K478" s="288"/>
      <c r="L478" s="288">
        <v>7600</v>
      </c>
      <c r="M478" s="288">
        <v>5000</v>
      </c>
      <c r="N478" s="288"/>
      <c r="O478" s="288">
        <v>12600</v>
      </c>
      <c r="P478" s="288">
        <f t="shared" ca="1" si="22"/>
        <v>12600</v>
      </c>
      <c r="Q478" s="289"/>
      <c r="R478" s="289"/>
      <c r="S478" s="289"/>
      <c r="T478" s="290">
        <f t="shared" si="23"/>
        <v>0</v>
      </c>
      <c r="U478" s="109"/>
      <c r="V478" s="109" t="s">
        <v>1366</v>
      </c>
      <c r="W478" s="109" t="s">
        <v>1369</v>
      </c>
      <c r="X478" s="108" t="s">
        <v>1367</v>
      </c>
      <c r="Y478" s="108" t="s">
        <v>1394</v>
      </c>
      <c r="Z478" s="108"/>
      <c r="AA478" s="107">
        <f t="shared" ca="1" si="24"/>
        <v>46387</v>
      </c>
      <c r="AB478" s="108"/>
      <c r="AC478" s="108"/>
      <c r="AD478" s="108"/>
      <c r="AE478" s="108"/>
      <c r="AF478" s="108"/>
      <c r="AG478" s="108"/>
      <c r="AH478" s="108"/>
      <c r="AI478" s="109" t="s">
        <v>999</v>
      </c>
      <c r="AJ478" s="109"/>
      <c r="AL478" s="78">
        <v>2026</v>
      </c>
      <c r="AO478" s="251"/>
      <c r="AP478" s="251"/>
      <c r="AQ478" s="251">
        <f ca="1">IF(L478=0,0,L478*AV478/100/IF(OR($P$7="",ISNUMBER($P$7)=FALSE),1,((1+$P$7/100)^(IF(OR($P$11="",ISNUMBER($P$11)=FALSE),AL478,IF(YEAR(NOW())+$P$11&lt;AL478,YEAR(NOW())+$P$11,AL478))-YEAR(NOW()))))*IF(OR($P$9="",ISNUMBER($P$9)=FALSE),1,((1+$P$9/100)^(IF(OR($P$11="",ISNUMBER($P$11)=FALSE),AL478,IF(YEAR(NOW())+$P$11&lt;AL478,YEAR(NOW())+$P$11,AL478))-YEAR(NOW())))))</f>
        <v>7600</v>
      </c>
      <c r="AR478" s="251">
        <f ca="1">IF(M478=0,0,M478*AV478/100/IF(OR($P$7="",ISNUMBER($P$7)=FALSE),1,((1+$P$7/100)^(IF(OR($P$11="",ISNUMBER($P$11)=FALSE),AL478,IF(YEAR(NOW())+$P$11&lt;AL478,YEAR(NOW())+$P$11,AL478))-YEAR(NOW()))))*IF(OR($P$9="",ISNUMBER($P$9)=FALSE),1,((1+$P$9/100)^(IF(OR($P$11="",ISNUMBER($P$11)=FALSE),AL478,IF(YEAR(NOW())+$P$11&lt;AL478,YEAR(NOW())+$P$11,AL478))-YEAR(NOW())))))</f>
        <v>5000</v>
      </c>
      <c r="AS478" s="251"/>
      <c r="AT478" s="251"/>
      <c r="AU478" s="251"/>
      <c r="AV478" s="78">
        <v>100</v>
      </c>
    </row>
    <row r="479" spans="1:48" x14ac:dyDescent="0.15">
      <c r="A479" s="112">
        <v>460</v>
      </c>
      <c r="B479" s="112" t="s">
        <v>1688</v>
      </c>
      <c r="C479" s="113" t="s">
        <v>1361</v>
      </c>
      <c r="D479" s="112" t="s">
        <v>1038</v>
      </c>
      <c r="E479" s="119" t="s">
        <v>1698</v>
      </c>
      <c r="F479" s="112" t="s">
        <v>966</v>
      </c>
      <c r="G479" s="112" t="s">
        <v>1393</v>
      </c>
      <c r="H479" s="112"/>
      <c r="I479" s="116">
        <v>1</v>
      </c>
      <c r="J479" s="288"/>
      <c r="K479" s="288"/>
      <c r="L479" s="288">
        <v>8000</v>
      </c>
      <c r="M479" s="288">
        <v>0</v>
      </c>
      <c r="N479" s="288"/>
      <c r="O479" s="288">
        <v>8000</v>
      </c>
      <c r="P479" s="288">
        <f t="shared" ca="1" si="22"/>
        <v>8000</v>
      </c>
      <c r="Q479" s="289"/>
      <c r="R479" s="289"/>
      <c r="S479" s="289"/>
      <c r="T479" s="290">
        <f t="shared" si="23"/>
        <v>0</v>
      </c>
      <c r="U479" s="109"/>
      <c r="V479" s="109" t="s">
        <v>1366</v>
      </c>
      <c r="W479" s="109" t="s">
        <v>1369</v>
      </c>
      <c r="X479" s="108" t="s">
        <v>1367</v>
      </c>
      <c r="Y479" s="108" t="s">
        <v>1394</v>
      </c>
      <c r="Z479" s="108"/>
      <c r="AA479" s="107">
        <f t="shared" ca="1" si="24"/>
        <v>46387</v>
      </c>
      <c r="AB479" s="108"/>
      <c r="AC479" s="108"/>
      <c r="AD479" s="108"/>
      <c r="AE479" s="108"/>
      <c r="AF479" s="108"/>
      <c r="AG479" s="108"/>
      <c r="AH479" s="108"/>
      <c r="AI479" s="109" t="s">
        <v>999</v>
      </c>
      <c r="AJ479" s="109"/>
      <c r="AL479" s="78">
        <v>2026</v>
      </c>
      <c r="AO479" s="251"/>
      <c r="AP479" s="251"/>
      <c r="AQ479" s="251">
        <f ca="1">IF(L479=0,0,L479*AV479/100/IF(OR($P$7="",ISNUMBER($P$7)=FALSE),1,((1+$P$7/100)^(IF(OR($P$11="",ISNUMBER($P$11)=FALSE),AL479,IF(YEAR(NOW())+$P$11&lt;AL479,YEAR(NOW())+$P$11,AL479))-YEAR(NOW()))))*IF(OR($P$9="",ISNUMBER($P$9)=FALSE),1,((1+$P$9/100)^(IF(OR($P$11="",ISNUMBER($P$11)=FALSE),AL479,IF(YEAR(NOW())+$P$11&lt;AL479,YEAR(NOW())+$P$11,AL479))-YEAR(NOW())))))</f>
        <v>8000</v>
      </c>
      <c r="AR479" s="251">
        <f ca="1">IF(M479=0,0,M479*AV479/100/IF(OR($P$7="",ISNUMBER($P$7)=FALSE),1,((1+$P$7/100)^(IF(OR($P$11="",ISNUMBER($P$11)=FALSE),AL479,IF(YEAR(NOW())+$P$11&lt;AL479,YEAR(NOW())+$P$11,AL479))-YEAR(NOW()))))*IF(OR($P$9="",ISNUMBER($P$9)=FALSE),1,((1+$P$9/100)^(IF(OR($P$11="",ISNUMBER($P$11)=FALSE),AL479,IF(YEAR(NOW())+$P$11&lt;AL479,YEAR(NOW())+$P$11,AL479))-YEAR(NOW())))))</f>
        <v>0</v>
      </c>
      <c r="AS479" s="251"/>
      <c r="AT479" s="251"/>
      <c r="AU479" s="251"/>
      <c r="AV479" s="78">
        <v>100</v>
      </c>
    </row>
    <row r="480" spans="1:48" x14ac:dyDescent="0.15">
      <c r="A480" s="112">
        <v>461</v>
      </c>
      <c r="B480" s="112" t="s">
        <v>1688</v>
      </c>
      <c r="C480" s="113" t="s">
        <v>1361</v>
      </c>
      <c r="D480" s="112" t="s">
        <v>1394</v>
      </c>
      <c r="E480" s="119" t="s">
        <v>1699</v>
      </c>
      <c r="F480" s="112" t="s">
        <v>966</v>
      </c>
      <c r="G480" s="112" t="s">
        <v>1393</v>
      </c>
      <c r="H480" s="112"/>
      <c r="I480" s="116"/>
      <c r="J480" s="288"/>
      <c r="K480" s="288"/>
      <c r="L480" s="288">
        <v>0</v>
      </c>
      <c r="M480" s="288">
        <v>0</v>
      </c>
      <c r="N480" s="288"/>
      <c r="O480" s="288">
        <v>0</v>
      </c>
      <c r="P480" s="288">
        <f t="shared" ca="1" si="22"/>
        <v>0</v>
      </c>
      <c r="Q480" s="289"/>
      <c r="R480" s="289"/>
      <c r="S480" s="289"/>
      <c r="T480" s="290">
        <f t="shared" si="23"/>
        <v>0</v>
      </c>
      <c r="U480" s="109"/>
      <c r="V480" s="109" t="s">
        <v>1366</v>
      </c>
      <c r="W480" s="109" t="s">
        <v>1369</v>
      </c>
      <c r="X480" s="108" t="s">
        <v>1367</v>
      </c>
      <c r="Y480" s="108" t="s">
        <v>1410</v>
      </c>
      <c r="Z480" s="108"/>
      <c r="AA480" s="107">
        <f t="shared" ca="1" si="24"/>
        <v>46752</v>
      </c>
      <c r="AB480" s="108"/>
      <c r="AC480" s="108"/>
      <c r="AD480" s="108"/>
      <c r="AE480" s="108"/>
      <c r="AF480" s="108"/>
      <c r="AG480" s="108"/>
      <c r="AH480" s="108"/>
      <c r="AI480" s="109" t="s">
        <v>997</v>
      </c>
      <c r="AJ480" s="109"/>
      <c r="AL480" s="78">
        <v>2027</v>
      </c>
      <c r="AO480" s="251"/>
      <c r="AP480" s="251"/>
      <c r="AQ480" s="251">
        <f ca="1">IF(L480=0,0,L480*AV480/100/IF(OR($P$7="",ISNUMBER($P$7)=FALSE),1,((1+$P$7/100)^(IF(OR($P$11="",ISNUMBER($P$11)=FALSE),AL480,IF(YEAR(NOW())+$P$11&lt;AL480,YEAR(NOW())+$P$11,AL480))-YEAR(NOW()))))*IF(OR($P$9="",ISNUMBER($P$9)=FALSE),1,((1+$P$9/100)^(IF(OR($P$11="",ISNUMBER($P$11)=FALSE),AL480,IF(YEAR(NOW())+$P$11&lt;AL480,YEAR(NOW())+$P$11,AL480))-YEAR(NOW())))))</f>
        <v>0</v>
      </c>
      <c r="AR480" s="251">
        <f ca="1">IF(M480=0,0,M480*AV480/100/IF(OR($P$7="",ISNUMBER($P$7)=FALSE),1,((1+$P$7/100)^(IF(OR($P$11="",ISNUMBER($P$11)=FALSE),AL480,IF(YEAR(NOW())+$P$11&lt;AL480,YEAR(NOW())+$P$11,AL480))-YEAR(NOW()))))*IF(OR($P$9="",ISNUMBER($P$9)=FALSE),1,((1+$P$9/100)^(IF(OR($P$11="",ISNUMBER($P$11)=FALSE),AL480,IF(YEAR(NOW())+$P$11&lt;AL480,YEAR(NOW())+$P$11,AL480))-YEAR(NOW())))))</f>
        <v>0</v>
      </c>
      <c r="AS480" s="251"/>
      <c r="AT480" s="251"/>
      <c r="AU480" s="251"/>
      <c r="AV480" s="78">
        <v>87.432166600000016</v>
      </c>
    </row>
    <row r="481" spans="1:48" x14ac:dyDescent="0.15">
      <c r="A481" s="112">
        <v>462</v>
      </c>
      <c r="B481" s="112" t="s">
        <v>1688</v>
      </c>
      <c r="C481" s="113" t="s">
        <v>1361</v>
      </c>
      <c r="D481" s="112" t="s">
        <v>1395</v>
      </c>
      <c r="E481" s="119" t="s">
        <v>1700</v>
      </c>
      <c r="F481" s="112" t="s">
        <v>966</v>
      </c>
      <c r="G481" s="112" t="s">
        <v>1392</v>
      </c>
      <c r="H481" s="112"/>
      <c r="I481" s="116"/>
      <c r="J481" s="288"/>
      <c r="K481" s="288"/>
      <c r="L481" s="288">
        <v>10900</v>
      </c>
      <c r="M481" s="288">
        <v>25000</v>
      </c>
      <c r="N481" s="288"/>
      <c r="O481" s="288">
        <v>35900</v>
      </c>
      <c r="P481" s="288">
        <f t="shared" ca="1" si="22"/>
        <v>31388.147809400009</v>
      </c>
      <c r="Q481" s="289"/>
      <c r="R481" s="289"/>
      <c r="S481" s="289"/>
      <c r="T481" s="290">
        <f t="shared" si="23"/>
        <v>0</v>
      </c>
      <c r="U481" s="109"/>
      <c r="V481" s="109" t="s">
        <v>1366</v>
      </c>
      <c r="W481" s="109" t="s">
        <v>1369</v>
      </c>
      <c r="X481" s="108" t="s">
        <v>1367</v>
      </c>
      <c r="Y481" s="108" t="s">
        <v>1394</v>
      </c>
      <c r="Z481" s="108"/>
      <c r="AA481" s="107">
        <f t="shared" ca="1" si="24"/>
        <v>46752</v>
      </c>
      <c r="AB481" s="108"/>
      <c r="AC481" s="108"/>
      <c r="AD481" s="108"/>
      <c r="AE481" s="108"/>
      <c r="AF481" s="108"/>
      <c r="AG481" s="108"/>
      <c r="AH481" s="108"/>
      <c r="AI481" s="109" t="s">
        <v>999</v>
      </c>
      <c r="AJ481" s="109"/>
      <c r="AL481" s="78">
        <v>2027</v>
      </c>
      <c r="AO481" s="251"/>
      <c r="AP481" s="251"/>
      <c r="AQ481" s="251">
        <f ca="1">IF(L481=0,0,L481*AV481/100/IF(OR($P$7="",ISNUMBER($P$7)=FALSE),1,((1+$P$7/100)^(IF(OR($P$11="",ISNUMBER($P$11)=FALSE),AL481,IF(YEAR(NOW())+$P$11&lt;AL481,YEAR(NOW())+$P$11,AL481))-YEAR(NOW()))))*IF(OR($P$9="",ISNUMBER($P$9)=FALSE),1,((1+$P$9/100)^(IF(OR($P$11="",ISNUMBER($P$11)=FALSE),AL481,IF(YEAR(NOW())+$P$11&lt;AL481,YEAR(NOW())+$P$11,AL481))-YEAR(NOW())))))</f>
        <v>9530.1061594000021</v>
      </c>
      <c r="AR481" s="251">
        <f ca="1">IF(M481=0,0,M481*AV481/100/IF(OR($P$7="",ISNUMBER($P$7)=FALSE),1,((1+$P$7/100)^(IF(OR($P$11="",ISNUMBER($P$11)=FALSE),AL481,IF(YEAR(NOW())+$P$11&lt;AL481,YEAR(NOW())+$P$11,AL481))-YEAR(NOW()))))*IF(OR($P$9="",ISNUMBER($P$9)=FALSE),1,((1+$P$9/100)^(IF(OR($P$11="",ISNUMBER($P$11)=FALSE),AL481,IF(YEAR(NOW())+$P$11&lt;AL481,YEAR(NOW())+$P$11,AL481))-YEAR(NOW())))))</f>
        <v>21858.041650000006</v>
      </c>
      <c r="AS481" s="251"/>
      <c r="AT481" s="251"/>
      <c r="AU481" s="251"/>
      <c r="AV481" s="78">
        <v>87.432166600000016</v>
      </c>
    </row>
    <row r="482" spans="1:48" x14ac:dyDescent="0.15">
      <c r="A482" s="112">
        <v>463</v>
      </c>
      <c r="B482" s="112" t="s">
        <v>1688</v>
      </c>
      <c r="C482" s="113" t="s">
        <v>1361</v>
      </c>
      <c r="D482" s="112" t="s">
        <v>1396</v>
      </c>
      <c r="E482" s="119" t="s">
        <v>1701</v>
      </c>
      <c r="F482" s="112" t="s">
        <v>966</v>
      </c>
      <c r="G482" s="112" t="s">
        <v>1392</v>
      </c>
      <c r="H482" s="112"/>
      <c r="I482" s="116"/>
      <c r="J482" s="288"/>
      <c r="K482" s="288"/>
      <c r="L482" s="288">
        <v>11500</v>
      </c>
      <c r="M482" s="288">
        <v>0</v>
      </c>
      <c r="N482" s="288"/>
      <c r="O482" s="288">
        <v>11500</v>
      </c>
      <c r="P482" s="288">
        <f t="shared" ca="1" si="22"/>
        <v>10054.699159000002</v>
      </c>
      <c r="Q482" s="289"/>
      <c r="R482" s="289"/>
      <c r="S482" s="289"/>
      <c r="T482" s="290">
        <f t="shared" si="23"/>
        <v>0</v>
      </c>
      <c r="U482" s="109"/>
      <c r="V482" s="109" t="s">
        <v>1366</v>
      </c>
      <c r="W482" s="109" t="s">
        <v>1369</v>
      </c>
      <c r="X482" s="108" t="s">
        <v>1367</v>
      </c>
      <c r="Y482" s="108" t="s">
        <v>1394</v>
      </c>
      <c r="Z482" s="108"/>
      <c r="AA482" s="107">
        <f t="shared" ca="1" si="24"/>
        <v>48579</v>
      </c>
      <c r="AB482" s="108"/>
      <c r="AC482" s="108"/>
      <c r="AD482" s="108"/>
      <c r="AE482" s="108"/>
      <c r="AF482" s="108"/>
      <c r="AG482" s="108"/>
      <c r="AH482" s="108"/>
      <c r="AI482" s="109" t="s">
        <v>999</v>
      </c>
      <c r="AJ482" s="109"/>
      <c r="AL482" s="78">
        <v>2032</v>
      </c>
      <c r="AO482" s="251"/>
      <c r="AP482" s="251"/>
      <c r="AQ482" s="251">
        <f ca="1">IF(L482=0,0,L482*AV482/100/IF(OR($P$7="",ISNUMBER($P$7)=FALSE),1,((1+$P$7/100)^(IF(OR($P$11="",ISNUMBER($P$11)=FALSE),AL482,IF(YEAR(NOW())+$P$11&lt;AL482,YEAR(NOW())+$P$11,AL482))-YEAR(NOW()))))*IF(OR($P$9="",ISNUMBER($P$9)=FALSE),1,((1+$P$9/100)^(IF(OR($P$11="",ISNUMBER($P$11)=FALSE),AL482,IF(YEAR(NOW())+$P$11&lt;AL482,YEAR(NOW())+$P$11,AL482))-YEAR(NOW())))))</f>
        <v>10054.699159000002</v>
      </c>
      <c r="AR482" s="251">
        <f ca="1">IF(M482=0,0,M482*AV482/100/IF(OR($P$7="",ISNUMBER($P$7)=FALSE),1,((1+$P$7/100)^(IF(OR($P$11="",ISNUMBER($P$11)=FALSE),AL482,IF(YEAR(NOW())+$P$11&lt;AL482,YEAR(NOW())+$P$11,AL482))-YEAR(NOW()))))*IF(OR($P$9="",ISNUMBER($P$9)=FALSE),1,((1+$P$9/100)^(IF(OR($P$11="",ISNUMBER($P$11)=FALSE),AL482,IF(YEAR(NOW())+$P$11&lt;AL482,YEAR(NOW())+$P$11,AL482))-YEAR(NOW())))))</f>
        <v>0</v>
      </c>
      <c r="AS482" s="251"/>
      <c r="AT482" s="251"/>
      <c r="AU482" s="251"/>
      <c r="AV482" s="78">
        <v>87.432166600000016</v>
      </c>
    </row>
    <row r="483" spans="1:48" x14ac:dyDescent="0.15">
      <c r="A483" s="112">
        <v>464</v>
      </c>
      <c r="B483" s="112" t="s">
        <v>1688</v>
      </c>
      <c r="C483" s="113" t="s">
        <v>1361</v>
      </c>
      <c r="D483" s="112" t="s">
        <v>1052</v>
      </c>
      <c r="E483" s="119" t="s">
        <v>1702</v>
      </c>
      <c r="F483" s="112" t="s">
        <v>1387</v>
      </c>
      <c r="G483" s="112" t="s">
        <v>1393</v>
      </c>
      <c r="H483" s="112"/>
      <c r="I483" s="116">
        <v>0.5</v>
      </c>
      <c r="J483" s="288"/>
      <c r="K483" s="288"/>
      <c r="L483" s="288">
        <v>7600</v>
      </c>
      <c r="M483" s="288">
        <v>0</v>
      </c>
      <c r="N483" s="288"/>
      <c r="O483" s="288">
        <v>7600</v>
      </c>
      <c r="P483" s="288">
        <f t="shared" ca="1" si="22"/>
        <v>3800</v>
      </c>
      <c r="Q483" s="289"/>
      <c r="R483" s="289"/>
      <c r="S483" s="289"/>
      <c r="T483" s="290">
        <f t="shared" si="23"/>
        <v>0</v>
      </c>
      <c r="U483" s="109"/>
      <c r="V483" s="109" t="s">
        <v>1366</v>
      </c>
      <c r="W483" s="109" t="s">
        <v>1369</v>
      </c>
      <c r="X483" s="108" t="s">
        <v>1367</v>
      </c>
      <c r="Y483" s="108" t="s">
        <v>1411</v>
      </c>
      <c r="Z483" s="108"/>
      <c r="AA483" s="107">
        <f t="shared" ca="1" si="24"/>
        <v>76337</v>
      </c>
      <c r="AB483" s="108"/>
      <c r="AC483" s="108"/>
      <c r="AD483" s="108"/>
      <c r="AE483" s="108"/>
      <c r="AF483" s="108"/>
      <c r="AG483" s="108"/>
      <c r="AH483" s="108"/>
      <c r="AI483" s="109" t="s">
        <v>997</v>
      </c>
      <c r="AJ483" s="109"/>
      <c r="AL483" s="78">
        <v>2108</v>
      </c>
      <c r="AO483" s="251"/>
      <c r="AP483" s="251"/>
      <c r="AQ483" s="251">
        <f ca="1">IF(L483=0,0,L483*AV483/100/IF(OR($P$7="",ISNUMBER($P$7)=FALSE),1,((1+$P$7/100)^(IF(OR($P$11="",ISNUMBER($P$11)=FALSE),AL483,IF(YEAR(NOW())+$P$11&lt;AL483,YEAR(NOW())+$P$11,AL483))-YEAR(NOW()))))*IF(OR($P$9="",ISNUMBER($P$9)=FALSE),1,((1+$P$9/100)^(IF(OR($P$11="",ISNUMBER($P$11)=FALSE),AL483,IF(YEAR(NOW())+$P$11&lt;AL483,YEAR(NOW())+$P$11,AL483))-YEAR(NOW())))))</f>
        <v>3800</v>
      </c>
      <c r="AR483" s="251">
        <f ca="1">IF(M483=0,0,M483*AV483/100/IF(OR($P$7="",ISNUMBER($P$7)=FALSE),1,((1+$P$7/100)^(IF(OR($P$11="",ISNUMBER($P$11)=FALSE),AL483,IF(YEAR(NOW())+$P$11&lt;AL483,YEAR(NOW())+$P$11,AL483))-YEAR(NOW()))))*IF(OR($P$9="",ISNUMBER($P$9)=FALSE),1,((1+$P$9/100)^(IF(OR($P$11="",ISNUMBER($P$11)=FALSE),AL483,IF(YEAR(NOW())+$P$11&lt;AL483,YEAR(NOW())+$P$11,AL483))-YEAR(NOW())))))</f>
        <v>0</v>
      </c>
      <c r="AS483" s="251"/>
      <c r="AT483" s="251"/>
      <c r="AU483" s="251"/>
      <c r="AV483" s="78">
        <v>50</v>
      </c>
    </row>
    <row r="484" spans="1:48" x14ac:dyDescent="0.15">
      <c r="A484" s="112">
        <v>465</v>
      </c>
      <c r="B484" s="112" t="s">
        <v>1688</v>
      </c>
      <c r="C484" s="113" t="s">
        <v>1361</v>
      </c>
      <c r="D484" s="112" t="s">
        <v>1397</v>
      </c>
      <c r="E484" s="119" t="s">
        <v>1703</v>
      </c>
      <c r="F484" s="112" t="s">
        <v>966</v>
      </c>
      <c r="G484" s="112" t="s">
        <v>1392</v>
      </c>
      <c r="H484" s="112"/>
      <c r="I484" s="116">
        <v>1</v>
      </c>
      <c r="J484" s="288"/>
      <c r="K484" s="288"/>
      <c r="L484" s="288">
        <v>0</v>
      </c>
      <c r="M484" s="288">
        <v>0</v>
      </c>
      <c r="N484" s="288"/>
      <c r="O484" s="288">
        <v>0</v>
      </c>
      <c r="P484" s="288">
        <f t="shared" ca="1" si="22"/>
        <v>0</v>
      </c>
      <c r="Q484" s="289"/>
      <c r="R484" s="289"/>
      <c r="S484" s="289"/>
      <c r="T484" s="290">
        <f t="shared" si="23"/>
        <v>0</v>
      </c>
      <c r="U484" s="109"/>
      <c r="V484" s="109" t="s">
        <v>1366</v>
      </c>
      <c r="W484" s="109" t="s">
        <v>1369</v>
      </c>
      <c r="X484" s="108" t="s">
        <v>1367</v>
      </c>
      <c r="Y484" s="108" t="s">
        <v>1049</v>
      </c>
      <c r="Z484" s="108"/>
      <c r="AA484" s="107">
        <f t="shared" ca="1" si="24"/>
        <v>56614</v>
      </c>
      <c r="AB484" s="108"/>
      <c r="AC484" s="108"/>
      <c r="AD484" s="108"/>
      <c r="AE484" s="108"/>
      <c r="AF484" s="108"/>
      <c r="AG484" s="108"/>
      <c r="AH484" s="108"/>
      <c r="AI484" s="109" t="s">
        <v>999</v>
      </c>
      <c r="AJ484" s="109"/>
      <c r="AL484" s="78">
        <v>2054</v>
      </c>
      <c r="AO484" s="251"/>
      <c r="AP484" s="251"/>
      <c r="AQ484" s="251">
        <f ca="1">IF(L484=0,0,L484*AV484/100/IF(OR($P$7="",ISNUMBER($P$7)=FALSE),1,((1+$P$7/100)^(IF(OR($P$11="",ISNUMBER($P$11)=FALSE),AL484,IF(YEAR(NOW())+$P$11&lt;AL484,YEAR(NOW())+$P$11,AL484))-YEAR(NOW()))))*IF(OR($P$9="",ISNUMBER($P$9)=FALSE),1,((1+$P$9/100)^(IF(OR($P$11="",ISNUMBER($P$11)=FALSE),AL484,IF(YEAR(NOW())+$P$11&lt;AL484,YEAR(NOW())+$P$11,AL484))-YEAR(NOW())))))</f>
        <v>0</v>
      </c>
      <c r="AR484" s="251">
        <f ca="1">IF(M484=0,0,M484*AV484/100/IF(OR($P$7="",ISNUMBER($P$7)=FALSE),1,((1+$P$7/100)^(IF(OR($P$11="",ISNUMBER($P$11)=FALSE),AL484,IF(YEAR(NOW())+$P$11&lt;AL484,YEAR(NOW())+$P$11,AL484))-YEAR(NOW()))))*IF(OR($P$9="",ISNUMBER($P$9)=FALSE),1,((1+$P$9/100)^(IF(OR($P$11="",ISNUMBER($P$11)=FALSE),AL484,IF(YEAR(NOW())+$P$11&lt;AL484,YEAR(NOW())+$P$11,AL484))-YEAR(NOW())))))</f>
        <v>0</v>
      </c>
      <c r="AS484" s="251"/>
      <c r="AT484" s="251"/>
      <c r="AU484" s="251"/>
      <c r="AV484" s="78">
        <v>100</v>
      </c>
    </row>
    <row r="485" spans="1:48" x14ac:dyDescent="0.15">
      <c r="A485" s="112">
        <v>466</v>
      </c>
      <c r="B485" s="112" t="s">
        <v>1688</v>
      </c>
      <c r="C485" s="113" t="s">
        <v>1361</v>
      </c>
      <c r="D485" s="112" t="s">
        <v>1049</v>
      </c>
      <c r="E485" s="119" t="s">
        <v>1704</v>
      </c>
      <c r="F485" s="112" t="s">
        <v>966</v>
      </c>
      <c r="G485" s="112" t="s">
        <v>1392</v>
      </c>
      <c r="H485" s="112"/>
      <c r="I485" s="116">
        <v>1</v>
      </c>
      <c r="J485" s="288"/>
      <c r="K485" s="288"/>
      <c r="L485" s="288">
        <v>0</v>
      </c>
      <c r="M485" s="288">
        <v>0</v>
      </c>
      <c r="N485" s="288"/>
      <c r="O485" s="288">
        <v>0</v>
      </c>
      <c r="P485" s="288">
        <f t="shared" ca="1" si="22"/>
        <v>0</v>
      </c>
      <c r="Q485" s="289"/>
      <c r="R485" s="289"/>
      <c r="S485" s="289"/>
      <c r="T485" s="290">
        <f t="shared" si="23"/>
        <v>0</v>
      </c>
      <c r="U485" s="109"/>
      <c r="V485" s="109" t="s">
        <v>1366</v>
      </c>
      <c r="W485" s="109" t="s">
        <v>1369</v>
      </c>
      <c r="X485" s="108" t="s">
        <v>1367</v>
      </c>
      <c r="Y485" s="108" t="s">
        <v>1048</v>
      </c>
      <c r="Z485" s="108"/>
      <c r="AA485" s="107">
        <f t="shared" ca="1" si="24"/>
        <v>56614</v>
      </c>
      <c r="AB485" s="108"/>
      <c r="AC485" s="108"/>
      <c r="AD485" s="108"/>
      <c r="AE485" s="108"/>
      <c r="AF485" s="108"/>
      <c r="AG485" s="108"/>
      <c r="AH485" s="108"/>
      <c r="AI485" s="109" t="s">
        <v>999</v>
      </c>
      <c r="AJ485" s="109"/>
      <c r="AL485" s="78">
        <v>2054</v>
      </c>
      <c r="AO485" s="251"/>
      <c r="AP485" s="251"/>
      <c r="AQ485" s="251">
        <f ca="1">IF(L485=0,0,L485*AV485/100/IF(OR($P$7="",ISNUMBER($P$7)=FALSE),1,((1+$P$7/100)^(IF(OR($P$11="",ISNUMBER($P$11)=FALSE),AL485,IF(YEAR(NOW())+$P$11&lt;AL485,YEAR(NOW())+$P$11,AL485))-YEAR(NOW()))))*IF(OR($P$9="",ISNUMBER($P$9)=FALSE),1,((1+$P$9/100)^(IF(OR($P$11="",ISNUMBER($P$11)=FALSE),AL485,IF(YEAR(NOW())+$P$11&lt;AL485,YEAR(NOW())+$P$11,AL485))-YEAR(NOW())))))</f>
        <v>0</v>
      </c>
      <c r="AR485" s="251">
        <f ca="1">IF(M485=0,0,M485*AV485/100/IF(OR($P$7="",ISNUMBER($P$7)=FALSE),1,((1+$P$7/100)^(IF(OR($P$11="",ISNUMBER($P$11)=FALSE),AL485,IF(YEAR(NOW())+$P$11&lt;AL485,YEAR(NOW())+$P$11,AL485))-YEAR(NOW()))))*IF(OR($P$9="",ISNUMBER($P$9)=FALSE),1,((1+$P$9/100)^(IF(OR($P$11="",ISNUMBER($P$11)=FALSE),AL485,IF(YEAR(NOW())+$P$11&lt;AL485,YEAR(NOW())+$P$11,AL485))-YEAR(NOW())))))</f>
        <v>0</v>
      </c>
      <c r="AS485" s="251"/>
      <c r="AT485" s="251"/>
      <c r="AU485" s="251"/>
      <c r="AV485" s="78">
        <v>100</v>
      </c>
    </row>
    <row r="486" spans="1:48" x14ac:dyDescent="0.15">
      <c r="A486" s="112">
        <v>467</v>
      </c>
      <c r="B486" s="112" t="s">
        <v>1688</v>
      </c>
      <c r="C486" s="113" t="s">
        <v>1361</v>
      </c>
      <c r="D486" s="112" t="s">
        <v>1394</v>
      </c>
      <c r="E486" s="119" t="s">
        <v>1705</v>
      </c>
      <c r="F486" s="112" t="s">
        <v>966</v>
      </c>
      <c r="G486" s="112" t="s">
        <v>1392</v>
      </c>
      <c r="H486" s="112"/>
      <c r="I486" s="116"/>
      <c r="J486" s="288"/>
      <c r="K486" s="288"/>
      <c r="L486" s="288">
        <v>14900</v>
      </c>
      <c r="M486" s="288">
        <v>50000</v>
      </c>
      <c r="N486" s="288"/>
      <c r="O486" s="288">
        <v>64900</v>
      </c>
      <c r="P486" s="288">
        <f t="shared" ca="1" si="22"/>
        <v>56743.476123400018</v>
      </c>
      <c r="Q486" s="289"/>
      <c r="R486" s="289"/>
      <c r="S486" s="289"/>
      <c r="T486" s="290">
        <f t="shared" si="23"/>
        <v>0</v>
      </c>
      <c r="U486" s="109"/>
      <c r="V486" s="109" t="s">
        <v>1366</v>
      </c>
      <c r="W486" s="109" t="s">
        <v>1369</v>
      </c>
      <c r="X486" s="108" t="s">
        <v>1367</v>
      </c>
      <c r="Y486" s="108" t="s">
        <v>1412</v>
      </c>
      <c r="Z486" s="108"/>
      <c r="AA486" s="107">
        <f t="shared" ca="1" si="24"/>
        <v>57710</v>
      </c>
      <c r="AB486" s="108"/>
      <c r="AC486" s="108"/>
      <c r="AD486" s="108"/>
      <c r="AE486" s="108"/>
      <c r="AF486" s="108"/>
      <c r="AG486" s="108"/>
      <c r="AH486" s="108"/>
      <c r="AI486" s="109" t="s">
        <v>1390</v>
      </c>
      <c r="AJ486" s="109"/>
      <c r="AL486" s="78">
        <v>2057</v>
      </c>
      <c r="AO486" s="251"/>
      <c r="AP486" s="251"/>
      <c r="AQ486" s="251">
        <f ca="1">IF(L486=0,0,L486*AV486/100/IF(OR($P$7="",ISNUMBER($P$7)=FALSE),1,((1+$P$7/100)^(IF(OR($P$11="",ISNUMBER($P$11)=FALSE),AL486,IF(YEAR(NOW())+$P$11&lt;AL486,YEAR(NOW())+$P$11,AL486))-YEAR(NOW()))))*IF(OR($P$9="",ISNUMBER($P$9)=FALSE),1,((1+$P$9/100)^(IF(OR($P$11="",ISNUMBER($P$11)=FALSE),AL486,IF(YEAR(NOW())+$P$11&lt;AL486,YEAR(NOW())+$P$11,AL486))-YEAR(NOW())))))</f>
        <v>13027.392823400001</v>
      </c>
      <c r="AR486" s="251">
        <f ca="1">IF(M486=0,0,M486*AV486/100/IF(OR($P$7="",ISNUMBER($P$7)=FALSE),1,((1+$P$7/100)^(IF(OR($P$11="",ISNUMBER($P$11)=FALSE),AL486,IF(YEAR(NOW())+$P$11&lt;AL486,YEAR(NOW())+$P$11,AL486))-YEAR(NOW()))))*IF(OR($P$9="",ISNUMBER($P$9)=FALSE),1,((1+$P$9/100)^(IF(OR($P$11="",ISNUMBER($P$11)=FALSE),AL486,IF(YEAR(NOW())+$P$11&lt;AL486,YEAR(NOW())+$P$11,AL486))-YEAR(NOW())))))</f>
        <v>43716.083300000013</v>
      </c>
      <c r="AS486" s="251"/>
      <c r="AT486" s="251"/>
      <c r="AU486" s="251"/>
      <c r="AV486" s="78">
        <v>87.432166600000016</v>
      </c>
    </row>
    <row r="487" spans="1:48" x14ac:dyDescent="0.15">
      <c r="A487" s="112">
        <v>468</v>
      </c>
      <c r="B487" s="112" t="s">
        <v>1688</v>
      </c>
      <c r="C487" s="113" t="s">
        <v>1361</v>
      </c>
      <c r="D487" s="112" t="s">
        <v>1398</v>
      </c>
      <c r="E487" s="119" t="s">
        <v>1706</v>
      </c>
      <c r="F487" s="112" t="s">
        <v>966</v>
      </c>
      <c r="G487" s="112" t="s">
        <v>1393</v>
      </c>
      <c r="H487" s="112"/>
      <c r="I487" s="116">
        <v>1</v>
      </c>
      <c r="J487" s="288"/>
      <c r="K487" s="288"/>
      <c r="L487" s="288">
        <v>10000</v>
      </c>
      <c r="M487" s="288">
        <v>0</v>
      </c>
      <c r="N487" s="288"/>
      <c r="O487" s="288">
        <v>10000</v>
      </c>
      <c r="P487" s="288">
        <f t="shared" ca="1" si="22"/>
        <v>10000</v>
      </c>
      <c r="Q487" s="289"/>
      <c r="R487" s="289"/>
      <c r="S487" s="289"/>
      <c r="T487" s="290">
        <f t="shared" si="23"/>
        <v>0</v>
      </c>
      <c r="U487" s="109"/>
      <c r="V487" s="109" t="s">
        <v>1366</v>
      </c>
      <c r="W487" s="109" t="s">
        <v>1369</v>
      </c>
      <c r="X487" s="108" t="s">
        <v>1367</v>
      </c>
      <c r="Y487" s="108" t="s">
        <v>1413</v>
      </c>
      <c r="Z487" s="108"/>
      <c r="AA487" s="107">
        <f t="shared" ca="1" si="24"/>
        <v>48213</v>
      </c>
      <c r="AB487" s="108"/>
      <c r="AC487" s="108"/>
      <c r="AD487" s="108"/>
      <c r="AE487" s="108"/>
      <c r="AF487" s="108"/>
      <c r="AG487" s="108"/>
      <c r="AH487" s="108"/>
      <c r="AI487" s="109" t="s">
        <v>1390</v>
      </c>
      <c r="AJ487" s="109"/>
      <c r="AL487" s="78">
        <v>2031</v>
      </c>
      <c r="AO487" s="251"/>
      <c r="AP487" s="251"/>
      <c r="AQ487" s="251">
        <f ca="1">IF(L487=0,0,L487*AV487/100/IF(OR($P$7="",ISNUMBER($P$7)=FALSE),1,((1+$P$7/100)^(IF(OR($P$11="",ISNUMBER($P$11)=FALSE),AL487,IF(YEAR(NOW())+$P$11&lt;AL487,YEAR(NOW())+$P$11,AL487))-YEAR(NOW()))))*IF(OR($P$9="",ISNUMBER($P$9)=FALSE),1,((1+$P$9/100)^(IF(OR($P$11="",ISNUMBER($P$11)=FALSE),AL487,IF(YEAR(NOW())+$P$11&lt;AL487,YEAR(NOW())+$P$11,AL487))-YEAR(NOW())))))</f>
        <v>10000</v>
      </c>
      <c r="AR487" s="251">
        <f ca="1">IF(M487=0,0,M487*AV487/100/IF(OR($P$7="",ISNUMBER($P$7)=FALSE),1,((1+$P$7/100)^(IF(OR($P$11="",ISNUMBER($P$11)=FALSE),AL487,IF(YEAR(NOW())+$P$11&lt;AL487,YEAR(NOW())+$P$11,AL487))-YEAR(NOW()))))*IF(OR($P$9="",ISNUMBER($P$9)=FALSE),1,((1+$P$9/100)^(IF(OR($P$11="",ISNUMBER($P$11)=FALSE),AL487,IF(YEAR(NOW())+$P$11&lt;AL487,YEAR(NOW())+$P$11,AL487))-YEAR(NOW())))))</f>
        <v>0</v>
      </c>
      <c r="AS487" s="251"/>
      <c r="AT487" s="251"/>
      <c r="AU487" s="251"/>
      <c r="AV487" s="78">
        <v>100</v>
      </c>
    </row>
    <row r="488" spans="1:48" x14ac:dyDescent="0.15">
      <c r="A488" s="112">
        <v>469</v>
      </c>
      <c r="B488" s="112" t="s">
        <v>1688</v>
      </c>
      <c r="C488" s="113" t="s">
        <v>1361</v>
      </c>
      <c r="D488" s="112" t="s">
        <v>1129</v>
      </c>
      <c r="E488" s="119" t="s">
        <v>1707</v>
      </c>
      <c r="F488" s="112" t="s">
        <v>966</v>
      </c>
      <c r="G488" s="112" t="s">
        <v>1393</v>
      </c>
      <c r="H488" s="112"/>
      <c r="I488" s="116"/>
      <c r="J488" s="288"/>
      <c r="K488" s="288"/>
      <c r="L488" s="288">
        <v>9300</v>
      </c>
      <c r="M488" s="288">
        <v>0</v>
      </c>
      <c r="N488" s="288"/>
      <c r="O488" s="288">
        <v>9300</v>
      </c>
      <c r="P488" s="288">
        <f t="shared" ca="1" si="22"/>
        <v>8131.1914938000018</v>
      </c>
      <c r="Q488" s="289"/>
      <c r="R488" s="289"/>
      <c r="S488" s="289"/>
      <c r="T488" s="290">
        <f t="shared" si="23"/>
        <v>0</v>
      </c>
      <c r="U488" s="109"/>
      <c r="V488" s="109" t="s">
        <v>1366</v>
      </c>
      <c r="W488" s="109" t="s">
        <v>1369</v>
      </c>
      <c r="X488" s="108" t="s">
        <v>1367</v>
      </c>
      <c r="Y488" s="108" t="s">
        <v>1414</v>
      </c>
      <c r="Z488" s="108"/>
      <c r="AA488" s="107">
        <f t="shared" ca="1" si="24"/>
        <v>56614</v>
      </c>
      <c r="AB488" s="108"/>
      <c r="AC488" s="108"/>
      <c r="AD488" s="108"/>
      <c r="AE488" s="108"/>
      <c r="AF488" s="108"/>
      <c r="AG488" s="108"/>
      <c r="AH488" s="108"/>
      <c r="AI488" s="109" t="s">
        <v>1390</v>
      </c>
      <c r="AJ488" s="109"/>
      <c r="AL488" s="78">
        <v>2054</v>
      </c>
      <c r="AO488" s="251"/>
      <c r="AP488" s="251"/>
      <c r="AQ488" s="251">
        <f ca="1">IF(L488=0,0,L488*AV488/100/IF(OR($P$7="",ISNUMBER($P$7)=FALSE),1,((1+$P$7/100)^(IF(OR($P$11="",ISNUMBER($P$11)=FALSE),AL488,IF(YEAR(NOW())+$P$11&lt;AL488,YEAR(NOW())+$P$11,AL488))-YEAR(NOW()))))*IF(OR($P$9="",ISNUMBER($P$9)=FALSE),1,((1+$P$9/100)^(IF(OR($P$11="",ISNUMBER($P$11)=FALSE),AL488,IF(YEAR(NOW())+$P$11&lt;AL488,YEAR(NOW())+$P$11,AL488))-YEAR(NOW())))))</f>
        <v>8131.1914938000018</v>
      </c>
      <c r="AR488" s="251">
        <f ca="1">IF(M488=0,0,M488*AV488/100/IF(OR($P$7="",ISNUMBER($P$7)=FALSE),1,((1+$P$7/100)^(IF(OR($P$11="",ISNUMBER($P$11)=FALSE),AL488,IF(YEAR(NOW())+$P$11&lt;AL488,YEAR(NOW())+$P$11,AL488))-YEAR(NOW()))))*IF(OR($P$9="",ISNUMBER($P$9)=FALSE),1,((1+$P$9/100)^(IF(OR($P$11="",ISNUMBER($P$11)=FALSE),AL488,IF(YEAR(NOW())+$P$11&lt;AL488,YEAR(NOW())+$P$11,AL488))-YEAR(NOW())))))</f>
        <v>0</v>
      </c>
      <c r="AS488" s="251"/>
      <c r="AT488" s="251"/>
      <c r="AU488" s="251"/>
      <c r="AV488" s="78">
        <v>87.432166600000016</v>
      </c>
    </row>
    <row r="489" spans="1:48" x14ac:dyDescent="0.15">
      <c r="A489" s="112">
        <v>470</v>
      </c>
      <c r="B489" s="112" t="s">
        <v>1688</v>
      </c>
      <c r="C489" s="113" t="s">
        <v>1361</v>
      </c>
      <c r="D489" s="112" t="s">
        <v>1024</v>
      </c>
      <c r="E489" s="119" t="s">
        <v>1708</v>
      </c>
      <c r="F489" s="112" t="s">
        <v>966</v>
      </c>
      <c r="G489" s="112" t="s">
        <v>1393</v>
      </c>
      <c r="H489" s="112"/>
      <c r="I489" s="116">
        <v>1</v>
      </c>
      <c r="J489" s="288"/>
      <c r="K489" s="288"/>
      <c r="L489" s="288">
        <v>6100</v>
      </c>
      <c r="M489" s="288">
        <v>0</v>
      </c>
      <c r="N489" s="288"/>
      <c r="O489" s="288">
        <v>6100</v>
      </c>
      <c r="P489" s="288">
        <f t="shared" ca="1" si="22"/>
        <v>6100</v>
      </c>
      <c r="Q489" s="289"/>
      <c r="R489" s="289"/>
      <c r="S489" s="289"/>
      <c r="T489" s="290">
        <f t="shared" si="23"/>
        <v>0</v>
      </c>
      <c r="U489" s="109"/>
      <c r="V489" s="109" t="s">
        <v>1366</v>
      </c>
      <c r="W489" s="109" t="s">
        <v>1369</v>
      </c>
      <c r="X489" s="108" t="s">
        <v>1367</v>
      </c>
      <c r="Y489" s="108" t="s">
        <v>1010</v>
      </c>
      <c r="Z489" s="108"/>
      <c r="AA489" s="107">
        <f t="shared" ca="1" si="24"/>
        <v>46752</v>
      </c>
      <c r="AB489" s="108"/>
      <c r="AC489" s="108"/>
      <c r="AD489" s="108"/>
      <c r="AE489" s="108"/>
      <c r="AF489" s="108"/>
      <c r="AG489" s="108"/>
      <c r="AH489" s="108"/>
      <c r="AI489" s="109" t="s">
        <v>991</v>
      </c>
      <c r="AJ489" s="109"/>
      <c r="AL489" s="78">
        <v>2027</v>
      </c>
      <c r="AO489" s="251"/>
      <c r="AP489" s="251"/>
      <c r="AQ489" s="251">
        <f ca="1">IF(L489=0,0,L489*AV489/100/IF(OR($P$7="",ISNUMBER($P$7)=FALSE),1,((1+$P$7/100)^(IF(OR($P$11="",ISNUMBER($P$11)=FALSE),AL489,IF(YEAR(NOW())+$P$11&lt;AL489,YEAR(NOW())+$P$11,AL489))-YEAR(NOW()))))*IF(OR($P$9="",ISNUMBER($P$9)=FALSE),1,((1+$P$9/100)^(IF(OR($P$11="",ISNUMBER($P$11)=FALSE),AL489,IF(YEAR(NOW())+$P$11&lt;AL489,YEAR(NOW())+$P$11,AL489))-YEAR(NOW())))))</f>
        <v>6100</v>
      </c>
      <c r="AR489" s="251">
        <f ca="1">IF(M489=0,0,M489*AV489/100/IF(OR($P$7="",ISNUMBER($P$7)=FALSE),1,((1+$P$7/100)^(IF(OR($P$11="",ISNUMBER($P$11)=FALSE),AL489,IF(YEAR(NOW())+$P$11&lt;AL489,YEAR(NOW())+$P$11,AL489))-YEAR(NOW()))))*IF(OR($P$9="",ISNUMBER($P$9)=FALSE),1,((1+$P$9/100)^(IF(OR($P$11="",ISNUMBER($P$11)=FALSE),AL489,IF(YEAR(NOW())+$P$11&lt;AL489,YEAR(NOW())+$P$11,AL489))-YEAR(NOW())))))</f>
        <v>0</v>
      </c>
      <c r="AS489" s="251"/>
      <c r="AT489" s="251"/>
      <c r="AU489" s="251"/>
      <c r="AV489" s="78">
        <v>100</v>
      </c>
    </row>
    <row r="490" spans="1:48" x14ac:dyDescent="0.15">
      <c r="A490" s="112">
        <v>471</v>
      </c>
      <c r="B490" s="112" t="s">
        <v>1688</v>
      </c>
      <c r="C490" s="113" t="s">
        <v>1361</v>
      </c>
      <c r="D490" s="112" t="s">
        <v>1006</v>
      </c>
      <c r="E490" s="119" t="s">
        <v>1709</v>
      </c>
      <c r="F490" s="112" t="s">
        <v>966</v>
      </c>
      <c r="G490" s="112" t="s">
        <v>1392</v>
      </c>
      <c r="H490" s="112"/>
      <c r="I490" s="116">
        <v>1</v>
      </c>
      <c r="J490" s="288"/>
      <c r="K490" s="288"/>
      <c r="L490" s="288">
        <v>10400</v>
      </c>
      <c r="M490" s="288">
        <v>0</v>
      </c>
      <c r="N490" s="288"/>
      <c r="O490" s="288">
        <v>10400</v>
      </c>
      <c r="P490" s="288">
        <f t="shared" ca="1" si="22"/>
        <v>10400</v>
      </c>
      <c r="Q490" s="289"/>
      <c r="R490" s="289"/>
      <c r="S490" s="289"/>
      <c r="T490" s="290">
        <f t="shared" si="23"/>
        <v>0</v>
      </c>
      <c r="U490" s="109"/>
      <c r="V490" s="109" t="s">
        <v>1366</v>
      </c>
      <c r="W490" s="109" t="s">
        <v>1369</v>
      </c>
      <c r="X490" s="108" t="s">
        <v>1367</v>
      </c>
      <c r="Y490" s="108" t="s">
        <v>1010</v>
      </c>
      <c r="Z490" s="108"/>
      <c r="AA490" s="107">
        <f t="shared" ca="1" si="24"/>
        <v>48213</v>
      </c>
      <c r="AB490" s="108"/>
      <c r="AC490" s="108"/>
      <c r="AD490" s="108"/>
      <c r="AE490" s="108"/>
      <c r="AF490" s="108"/>
      <c r="AG490" s="108"/>
      <c r="AH490" s="108"/>
      <c r="AI490" s="109" t="s">
        <v>991</v>
      </c>
      <c r="AJ490" s="109"/>
      <c r="AL490" s="78">
        <v>2031</v>
      </c>
      <c r="AO490" s="251"/>
      <c r="AP490" s="251"/>
      <c r="AQ490" s="251">
        <f ca="1">IF(L490=0,0,L490*AV490/100/IF(OR($P$7="",ISNUMBER($P$7)=FALSE),1,((1+$P$7/100)^(IF(OR($P$11="",ISNUMBER($P$11)=FALSE),AL490,IF(YEAR(NOW())+$P$11&lt;AL490,YEAR(NOW())+$P$11,AL490))-YEAR(NOW()))))*IF(OR($P$9="",ISNUMBER($P$9)=FALSE),1,((1+$P$9/100)^(IF(OR($P$11="",ISNUMBER($P$11)=FALSE),AL490,IF(YEAR(NOW())+$P$11&lt;AL490,YEAR(NOW())+$P$11,AL490))-YEAR(NOW())))))</f>
        <v>10400</v>
      </c>
      <c r="AR490" s="251">
        <f ca="1">IF(M490=0,0,M490*AV490/100/IF(OR($P$7="",ISNUMBER($P$7)=FALSE),1,((1+$P$7/100)^(IF(OR($P$11="",ISNUMBER($P$11)=FALSE),AL490,IF(YEAR(NOW())+$P$11&lt;AL490,YEAR(NOW())+$P$11,AL490))-YEAR(NOW()))))*IF(OR($P$9="",ISNUMBER($P$9)=FALSE),1,((1+$P$9/100)^(IF(OR($P$11="",ISNUMBER($P$11)=FALSE),AL490,IF(YEAR(NOW())+$P$11&lt;AL490,YEAR(NOW())+$P$11,AL490))-YEAR(NOW())))))</f>
        <v>0</v>
      </c>
      <c r="AS490" s="251"/>
      <c r="AT490" s="251"/>
      <c r="AU490" s="251"/>
      <c r="AV490" s="78">
        <v>100</v>
      </c>
    </row>
    <row r="491" spans="1:48" x14ac:dyDescent="0.15">
      <c r="A491" s="112">
        <v>472</v>
      </c>
      <c r="B491" s="112" t="s">
        <v>1688</v>
      </c>
      <c r="C491" s="113" t="s">
        <v>1361</v>
      </c>
      <c r="D491" s="112" t="s">
        <v>1010</v>
      </c>
      <c r="E491" s="119" t="s">
        <v>1710</v>
      </c>
      <c r="F491" s="112" t="s">
        <v>966</v>
      </c>
      <c r="G491" s="112" t="s">
        <v>1393</v>
      </c>
      <c r="H491" s="112"/>
      <c r="I491" s="116">
        <v>1</v>
      </c>
      <c r="J491" s="288"/>
      <c r="K491" s="288"/>
      <c r="L491" s="288">
        <v>5100</v>
      </c>
      <c r="M491" s="288">
        <v>0</v>
      </c>
      <c r="N491" s="288"/>
      <c r="O491" s="288">
        <v>5100</v>
      </c>
      <c r="P491" s="288">
        <f t="shared" ca="1" si="22"/>
        <v>5100</v>
      </c>
      <c r="Q491" s="289"/>
      <c r="R491" s="289"/>
      <c r="S491" s="289"/>
      <c r="T491" s="290">
        <f t="shared" si="23"/>
        <v>0</v>
      </c>
      <c r="U491" s="109"/>
      <c r="V491" s="109" t="s">
        <v>1366</v>
      </c>
      <c r="W491" s="109" t="s">
        <v>1369</v>
      </c>
      <c r="X491" s="108" t="s">
        <v>1367</v>
      </c>
      <c r="Y491" s="108" t="s">
        <v>1010</v>
      </c>
      <c r="Z491" s="108"/>
      <c r="AA491" s="107">
        <f t="shared" ca="1" si="24"/>
        <v>47483</v>
      </c>
      <c r="AB491" s="108"/>
      <c r="AC491" s="108"/>
      <c r="AD491" s="108"/>
      <c r="AE491" s="108"/>
      <c r="AF491" s="108"/>
      <c r="AG491" s="108"/>
      <c r="AH491" s="108"/>
      <c r="AI491" s="109" t="s">
        <v>991</v>
      </c>
      <c r="AJ491" s="109"/>
      <c r="AL491" s="78">
        <v>2029</v>
      </c>
      <c r="AO491" s="251"/>
      <c r="AP491" s="251"/>
      <c r="AQ491" s="251">
        <f ca="1">IF(L491=0,0,L491*AV491/100/IF(OR($P$7="",ISNUMBER($P$7)=FALSE),1,((1+$P$7/100)^(IF(OR($P$11="",ISNUMBER($P$11)=FALSE),AL491,IF(YEAR(NOW())+$P$11&lt;AL491,YEAR(NOW())+$P$11,AL491))-YEAR(NOW()))))*IF(OR($P$9="",ISNUMBER($P$9)=FALSE),1,((1+$P$9/100)^(IF(OR($P$11="",ISNUMBER($P$11)=FALSE),AL491,IF(YEAR(NOW())+$P$11&lt;AL491,YEAR(NOW())+$P$11,AL491))-YEAR(NOW())))))</f>
        <v>5100</v>
      </c>
      <c r="AR491" s="251">
        <f ca="1">IF(M491=0,0,M491*AV491/100/IF(OR($P$7="",ISNUMBER($P$7)=FALSE),1,((1+$P$7/100)^(IF(OR($P$11="",ISNUMBER($P$11)=FALSE),AL491,IF(YEAR(NOW())+$P$11&lt;AL491,YEAR(NOW())+$P$11,AL491))-YEAR(NOW()))))*IF(OR($P$9="",ISNUMBER($P$9)=FALSE),1,((1+$P$9/100)^(IF(OR($P$11="",ISNUMBER($P$11)=FALSE),AL491,IF(YEAR(NOW())+$P$11&lt;AL491,YEAR(NOW())+$P$11,AL491))-YEAR(NOW())))))</f>
        <v>0</v>
      </c>
      <c r="AS491" s="251"/>
      <c r="AT491" s="251"/>
      <c r="AU491" s="251"/>
      <c r="AV491" s="78">
        <v>100</v>
      </c>
    </row>
    <row r="492" spans="1:48" x14ac:dyDescent="0.15">
      <c r="A492" s="112">
        <v>473</v>
      </c>
      <c r="B492" s="112" t="s">
        <v>1688</v>
      </c>
      <c r="C492" s="113" t="s">
        <v>1361</v>
      </c>
      <c r="D492" s="112" t="s">
        <v>1005</v>
      </c>
      <c r="E492" s="119" t="s">
        <v>1711</v>
      </c>
      <c r="F492" s="112" t="s">
        <v>966</v>
      </c>
      <c r="G492" s="112" t="s">
        <v>1392</v>
      </c>
      <c r="H492" s="112"/>
      <c r="I492" s="116">
        <v>1</v>
      </c>
      <c r="J492" s="288"/>
      <c r="K492" s="288"/>
      <c r="L492" s="288">
        <v>7700</v>
      </c>
      <c r="M492" s="288">
        <v>0</v>
      </c>
      <c r="N492" s="288"/>
      <c r="O492" s="288">
        <v>7700</v>
      </c>
      <c r="P492" s="288">
        <f t="shared" ca="1" si="22"/>
        <v>7700</v>
      </c>
      <c r="Q492" s="289"/>
      <c r="R492" s="289"/>
      <c r="S492" s="289"/>
      <c r="T492" s="290">
        <f t="shared" si="23"/>
        <v>0</v>
      </c>
      <c r="U492" s="109"/>
      <c r="V492" s="109" t="s">
        <v>1366</v>
      </c>
      <c r="W492" s="109" t="s">
        <v>1369</v>
      </c>
      <c r="X492" s="108" t="s">
        <v>1367</v>
      </c>
      <c r="Y492" s="108" t="s">
        <v>1415</v>
      </c>
      <c r="Z492" s="108"/>
      <c r="AA492" s="107">
        <f t="shared" ca="1" si="24"/>
        <v>49674</v>
      </c>
      <c r="AB492" s="108"/>
      <c r="AC492" s="108"/>
      <c r="AD492" s="108"/>
      <c r="AE492" s="108"/>
      <c r="AF492" s="108"/>
      <c r="AG492" s="108"/>
      <c r="AH492" s="108"/>
      <c r="AI492" s="109" t="s">
        <v>991</v>
      </c>
      <c r="AJ492" s="109"/>
      <c r="AL492" s="78">
        <v>2035</v>
      </c>
      <c r="AO492" s="251"/>
      <c r="AP492" s="251"/>
      <c r="AQ492" s="251">
        <f ca="1">IF(L492=0,0,L492*AV492/100/IF(OR($P$7="",ISNUMBER($P$7)=FALSE),1,((1+$P$7/100)^(IF(OR($P$11="",ISNUMBER($P$11)=FALSE),AL492,IF(YEAR(NOW())+$P$11&lt;AL492,YEAR(NOW())+$P$11,AL492))-YEAR(NOW()))))*IF(OR($P$9="",ISNUMBER($P$9)=FALSE),1,((1+$P$9/100)^(IF(OR($P$11="",ISNUMBER($P$11)=FALSE),AL492,IF(YEAR(NOW())+$P$11&lt;AL492,YEAR(NOW())+$P$11,AL492))-YEAR(NOW())))))</f>
        <v>7700</v>
      </c>
      <c r="AR492" s="251">
        <f ca="1">IF(M492=0,0,M492*AV492/100/IF(OR($P$7="",ISNUMBER($P$7)=FALSE),1,((1+$P$7/100)^(IF(OR($P$11="",ISNUMBER($P$11)=FALSE),AL492,IF(YEAR(NOW())+$P$11&lt;AL492,YEAR(NOW())+$P$11,AL492))-YEAR(NOW()))))*IF(OR($P$9="",ISNUMBER($P$9)=FALSE),1,((1+$P$9/100)^(IF(OR($P$11="",ISNUMBER($P$11)=FALSE),AL492,IF(YEAR(NOW())+$P$11&lt;AL492,YEAR(NOW())+$P$11,AL492))-YEAR(NOW())))))</f>
        <v>0</v>
      </c>
      <c r="AS492" s="251"/>
      <c r="AT492" s="251"/>
      <c r="AU492" s="251"/>
      <c r="AV492" s="78">
        <v>100</v>
      </c>
    </row>
    <row r="493" spans="1:48" x14ac:dyDescent="0.15">
      <c r="A493" s="112">
        <v>474</v>
      </c>
      <c r="B493" s="112" t="s">
        <v>1688</v>
      </c>
      <c r="C493" s="113" t="s">
        <v>1361</v>
      </c>
      <c r="D493" s="112" t="s">
        <v>1062</v>
      </c>
      <c r="E493" s="119" t="s">
        <v>1712</v>
      </c>
      <c r="F493" s="112" t="s">
        <v>966</v>
      </c>
      <c r="G493" s="112" t="s">
        <v>1392</v>
      </c>
      <c r="H493" s="112"/>
      <c r="I493" s="116">
        <v>1</v>
      </c>
      <c r="J493" s="288"/>
      <c r="K493" s="288"/>
      <c r="L493" s="288">
        <v>7700</v>
      </c>
      <c r="M493" s="288">
        <v>0</v>
      </c>
      <c r="N493" s="288"/>
      <c r="O493" s="288">
        <v>7700</v>
      </c>
      <c r="P493" s="288">
        <f t="shared" ca="1" si="22"/>
        <v>7700</v>
      </c>
      <c r="Q493" s="289"/>
      <c r="R493" s="289"/>
      <c r="S493" s="289"/>
      <c r="T493" s="290">
        <f t="shared" si="23"/>
        <v>0</v>
      </c>
      <c r="U493" s="109"/>
      <c r="V493" s="109" t="s">
        <v>1366</v>
      </c>
      <c r="W493" s="109" t="s">
        <v>1369</v>
      </c>
      <c r="X493" s="108" t="s">
        <v>1367</v>
      </c>
      <c r="Y493" s="108" t="s">
        <v>1062</v>
      </c>
      <c r="Z493" s="108"/>
      <c r="AA493" s="107">
        <f t="shared" ca="1" si="24"/>
        <v>46752</v>
      </c>
      <c r="AB493" s="108"/>
      <c r="AC493" s="108"/>
      <c r="AD493" s="108"/>
      <c r="AE493" s="108"/>
      <c r="AF493" s="108"/>
      <c r="AG493" s="108"/>
      <c r="AH493" s="108"/>
      <c r="AI493" s="109" t="s">
        <v>991</v>
      </c>
      <c r="AJ493" s="109"/>
      <c r="AL493" s="78">
        <v>2027</v>
      </c>
      <c r="AO493" s="251"/>
      <c r="AP493" s="251"/>
      <c r="AQ493" s="251">
        <f ca="1">IF(L493=0,0,L493*AV493/100/IF(OR($P$7="",ISNUMBER($P$7)=FALSE),1,((1+$P$7/100)^(IF(OR($P$11="",ISNUMBER($P$11)=FALSE),AL493,IF(YEAR(NOW())+$P$11&lt;AL493,YEAR(NOW())+$P$11,AL493))-YEAR(NOW()))))*IF(OR($P$9="",ISNUMBER($P$9)=FALSE),1,((1+$P$9/100)^(IF(OR($P$11="",ISNUMBER($P$11)=FALSE),AL493,IF(YEAR(NOW())+$P$11&lt;AL493,YEAR(NOW())+$P$11,AL493))-YEAR(NOW())))))</f>
        <v>7700</v>
      </c>
      <c r="AR493" s="251">
        <f ca="1">IF(M493=0,0,M493*AV493/100/IF(OR($P$7="",ISNUMBER($P$7)=FALSE),1,((1+$P$7/100)^(IF(OR($P$11="",ISNUMBER($P$11)=FALSE),AL493,IF(YEAR(NOW())+$P$11&lt;AL493,YEAR(NOW())+$P$11,AL493))-YEAR(NOW()))))*IF(OR($P$9="",ISNUMBER($P$9)=FALSE),1,((1+$P$9/100)^(IF(OR($P$11="",ISNUMBER($P$11)=FALSE),AL493,IF(YEAR(NOW())+$P$11&lt;AL493,YEAR(NOW())+$P$11,AL493))-YEAR(NOW())))))</f>
        <v>0</v>
      </c>
      <c r="AS493" s="251"/>
      <c r="AT493" s="251"/>
      <c r="AU493" s="251"/>
      <c r="AV493" s="78">
        <v>100</v>
      </c>
    </row>
    <row r="494" spans="1:48" x14ac:dyDescent="0.15">
      <c r="A494" s="112">
        <v>475</v>
      </c>
      <c r="B494" s="112" t="s">
        <v>1688</v>
      </c>
      <c r="C494" s="113" t="s">
        <v>1361</v>
      </c>
      <c r="D494" s="112" t="s">
        <v>1014</v>
      </c>
      <c r="E494" s="119" t="s">
        <v>1713</v>
      </c>
      <c r="F494" s="112" t="s">
        <v>966</v>
      </c>
      <c r="G494" s="112" t="s">
        <v>1392</v>
      </c>
      <c r="H494" s="112"/>
      <c r="I494" s="116">
        <v>1</v>
      </c>
      <c r="J494" s="288"/>
      <c r="K494" s="288"/>
      <c r="L494" s="288">
        <v>7700</v>
      </c>
      <c r="M494" s="288">
        <v>0</v>
      </c>
      <c r="N494" s="288"/>
      <c r="O494" s="288">
        <v>7700</v>
      </c>
      <c r="P494" s="288">
        <f t="shared" ca="1" si="22"/>
        <v>7700</v>
      </c>
      <c r="Q494" s="289"/>
      <c r="R494" s="289"/>
      <c r="S494" s="289"/>
      <c r="T494" s="290">
        <f t="shared" si="23"/>
        <v>0</v>
      </c>
      <c r="U494" s="109"/>
      <c r="V494" s="109" t="s">
        <v>1366</v>
      </c>
      <c r="W494" s="109" t="s">
        <v>1369</v>
      </c>
      <c r="X494" s="108" t="s">
        <v>1367</v>
      </c>
      <c r="Y494" s="108" t="s">
        <v>1417</v>
      </c>
      <c r="Z494" s="108"/>
      <c r="AA494" s="107">
        <f t="shared" ca="1" si="24"/>
        <v>46752</v>
      </c>
      <c r="AB494" s="108"/>
      <c r="AC494" s="108"/>
      <c r="AD494" s="108"/>
      <c r="AE494" s="108"/>
      <c r="AF494" s="108"/>
      <c r="AG494" s="108"/>
      <c r="AH494" s="108"/>
      <c r="AI494" s="109" t="s">
        <v>991</v>
      </c>
      <c r="AJ494" s="109"/>
      <c r="AL494" s="78">
        <v>2027</v>
      </c>
      <c r="AO494" s="251"/>
      <c r="AP494" s="251"/>
      <c r="AQ494" s="251">
        <f ca="1">IF(L494=0,0,L494*AV494/100/IF(OR($P$7="",ISNUMBER($P$7)=FALSE),1,((1+$P$7/100)^(IF(OR($P$11="",ISNUMBER($P$11)=FALSE),AL494,IF(YEAR(NOW())+$P$11&lt;AL494,YEAR(NOW())+$P$11,AL494))-YEAR(NOW()))))*IF(OR($P$9="",ISNUMBER($P$9)=FALSE),1,((1+$P$9/100)^(IF(OR($P$11="",ISNUMBER($P$11)=FALSE),AL494,IF(YEAR(NOW())+$P$11&lt;AL494,YEAR(NOW())+$P$11,AL494))-YEAR(NOW())))))</f>
        <v>7700</v>
      </c>
      <c r="AR494" s="251">
        <f ca="1">IF(M494=0,0,M494*AV494/100/IF(OR($P$7="",ISNUMBER($P$7)=FALSE),1,((1+$P$7/100)^(IF(OR($P$11="",ISNUMBER($P$11)=FALSE),AL494,IF(YEAR(NOW())+$P$11&lt;AL494,YEAR(NOW())+$P$11,AL494))-YEAR(NOW()))))*IF(OR($P$9="",ISNUMBER($P$9)=FALSE),1,((1+$P$9/100)^(IF(OR($P$11="",ISNUMBER($P$11)=FALSE),AL494,IF(YEAR(NOW())+$P$11&lt;AL494,YEAR(NOW())+$P$11,AL494))-YEAR(NOW())))))</f>
        <v>0</v>
      </c>
      <c r="AS494" s="251"/>
      <c r="AT494" s="251"/>
      <c r="AU494" s="251"/>
      <c r="AV494" s="78">
        <v>100</v>
      </c>
    </row>
    <row r="495" spans="1:48" x14ac:dyDescent="0.15">
      <c r="A495" s="112">
        <v>476</v>
      </c>
      <c r="B495" s="112" t="s">
        <v>1688</v>
      </c>
      <c r="C495" s="113" t="s">
        <v>1361</v>
      </c>
      <c r="D495" s="112" t="s">
        <v>1013</v>
      </c>
      <c r="E495" s="119" t="s">
        <v>1714</v>
      </c>
      <c r="F495" s="112" t="s">
        <v>966</v>
      </c>
      <c r="G495" s="112" t="s">
        <v>1393</v>
      </c>
      <c r="H495" s="112"/>
      <c r="I495" s="116">
        <v>1</v>
      </c>
      <c r="J495" s="288"/>
      <c r="K495" s="288"/>
      <c r="L495" s="288">
        <v>5100</v>
      </c>
      <c r="M495" s="288">
        <v>0</v>
      </c>
      <c r="N495" s="288"/>
      <c r="O495" s="288">
        <v>5100</v>
      </c>
      <c r="P495" s="288">
        <f t="shared" ca="1" si="22"/>
        <v>5100</v>
      </c>
      <c r="Q495" s="289"/>
      <c r="R495" s="289"/>
      <c r="S495" s="289"/>
      <c r="T495" s="290">
        <f t="shared" si="23"/>
        <v>0</v>
      </c>
      <c r="U495" s="109"/>
      <c r="V495" s="109" t="s">
        <v>1366</v>
      </c>
      <c r="W495" s="109" t="s">
        <v>1369</v>
      </c>
      <c r="X495" s="108" t="s">
        <v>1367</v>
      </c>
      <c r="Y495" s="108" t="s">
        <v>1418</v>
      </c>
      <c r="Z495" s="108"/>
      <c r="AA495" s="107">
        <f t="shared" ca="1" si="24"/>
        <v>46752</v>
      </c>
      <c r="AB495" s="108"/>
      <c r="AC495" s="108"/>
      <c r="AD495" s="108"/>
      <c r="AE495" s="108"/>
      <c r="AF495" s="108"/>
      <c r="AG495" s="108"/>
      <c r="AH495" s="108"/>
      <c r="AI495" s="109" t="s">
        <v>991</v>
      </c>
      <c r="AJ495" s="109"/>
      <c r="AL495" s="78">
        <v>2027</v>
      </c>
      <c r="AO495" s="251"/>
      <c r="AP495" s="251"/>
      <c r="AQ495" s="251">
        <f ca="1">IF(L495=0,0,L495*AV495/100/IF(OR($P$7="",ISNUMBER($P$7)=FALSE),1,((1+$P$7/100)^(IF(OR($P$11="",ISNUMBER($P$11)=FALSE),AL495,IF(YEAR(NOW())+$P$11&lt;AL495,YEAR(NOW())+$P$11,AL495))-YEAR(NOW()))))*IF(OR($P$9="",ISNUMBER($P$9)=FALSE),1,((1+$P$9/100)^(IF(OR($P$11="",ISNUMBER($P$11)=FALSE),AL495,IF(YEAR(NOW())+$P$11&lt;AL495,YEAR(NOW())+$P$11,AL495))-YEAR(NOW())))))</f>
        <v>5100</v>
      </c>
      <c r="AR495" s="251">
        <f ca="1">IF(M495=0,0,M495*AV495/100/IF(OR($P$7="",ISNUMBER($P$7)=FALSE),1,((1+$P$7/100)^(IF(OR($P$11="",ISNUMBER($P$11)=FALSE),AL495,IF(YEAR(NOW())+$P$11&lt;AL495,YEAR(NOW())+$P$11,AL495))-YEAR(NOW()))))*IF(OR($P$9="",ISNUMBER($P$9)=FALSE),1,((1+$P$9/100)^(IF(OR($P$11="",ISNUMBER($P$11)=FALSE),AL495,IF(YEAR(NOW())+$P$11&lt;AL495,YEAR(NOW())+$P$11,AL495))-YEAR(NOW())))))</f>
        <v>0</v>
      </c>
      <c r="AS495" s="251"/>
      <c r="AT495" s="251"/>
      <c r="AU495" s="251"/>
      <c r="AV495" s="78">
        <v>100</v>
      </c>
    </row>
    <row r="496" spans="1:48" x14ac:dyDescent="0.15">
      <c r="A496" s="112">
        <v>477</v>
      </c>
      <c r="B496" s="112" t="s">
        <v>1688</v>
      </c>
      <c r="C496" s="113" t="s">
        <v>1361</v>
      </c>
      <c r="D496" s="112" t="s">
        <v>1129</v>
      </c>
      <c r="E496" s="119" t="s">
        <v>1715</v>
      </c>
      <c r="F496" s="112" t="s">
        <v>966</v>
      </c>
      <c r="G496" s="112" t="s">
        <v>1392</v>
      </c>
      <c r="H496" s="112"/>
      <c r="I496" s="116">
        <v>1</v>
      </c>
      <c r="J496" s="288"/>
      <c r="K496" s="288"/>
      <c r="L496" s="288">
        <v>7700</v>
      </c>
      <c r="M496" s="288">
        <v>0</v>
      </c>
      <c r="N496" s="288"/>
      <c r="O496" s="288">
        <v>7700</v>
      </c>
      <c r="P496" s="288">
        <f t="shared" ca="1" si="22"/>
        <v>7700</v>
      </c>
      <c r="Q496" s="289"/>
      <c r="R496" s="289"/>
      <c r="S496" s="289"/>
      <c r="T496" s="290">
        <f t="shared" si="23"/>
        <v>0</v>
      </c>
      <c r="U496" s="109"/>
      <c r="V496" s="109" t="s">
        <v>1366</v>
      </c>
      <c r="W496" s="109" t="s">
        <v>1369</v>
      </c>
      <c r="X496" s="108" t="s">
        <v>1367</v>
      </c>
      <c r="Y496" s="108" t="s">
        <v>1419</v>
      </c>
      <c r="Z496" s="108"/>
      <c r="AA496" s="107">
        <f t="shared" ca="1" si="24"/>
        <v>46752</v>
      </c>
      <c r="AB496" s="108"/>
      <c r="AC496" s="108"/>
      <c r="AD496" s="108"/>
      <c r="AE496" s="108"/>
      <c r="AF496" s="108"/>
      <c r="AG496" s="108"/>
      <c r="AH496" s="108"/>
      <c r="AI496" s="109" t="s">
        <v>991</v>
      </c>
      <c r="AJ496" s="109"/>
      <c r="AL496" s="78">
        <v>2027</v>
      </c>
      <c r="AO496" s="251"/>
      <c r="AP496" s="251"/>
      <c r="AQ496" s="251">
        <f ca="1">IF(L496=0,0,L496*AV496/100/IF(OR($P$7="",ISNUMBER($P$7)=FALSE),1,((1+$P$7/100)^(IF(OR($P$11="",ISNUMBER($P$11)=FALSE),AL496,IF(YEAR(NOW())+$P$11&lt;AL496,YEAR(NOW())+$P$11,AL496))-YEAR(NOW()))))*IF(OR($P$9="",ISNUMBER($P$9)=FALSE),1,((1+$P$9/100)^(IF(OR($P$11="",ISNUMBER($P$11)=FALSE),AL496,IF(YEAR(NOW())+$P$11&lt;AL496,YEAR(NOW())+$P$11,AL496))-YEAR(NOW())))))</f>
        <v>7700</v>
      </c>
      <c r="AR496" s="251">
        <f ca="1">IF(M496=0,0,M496*AV496/100/IF(OR($P$7="",ISNUMBER($P$7)=FALSE),1,((1+$P$7/100)^(IF(OR($P$11="",ISNUMBER($P$11)=FALSE),AL496,IF(YEAR(NOW())+$P$11&lt;AL496,YEAR(NOW())+$P$11,AL496))-YEAR(NOW()))))*IF(OR($P$9="",ISNUMBER($P$9)=FALSE),1,((1+$P$9/100)^(IF(OR($P$11="",ISNUMBER($P$11)=FALSE),AL496,IF(YEAR(NOW())+$P$11&lt;AL496,YEAR(NOW())+$P$11,AL496))-YEAR(NOW())))))</f>
        <v>0</v>
      </c>
      <c r="AS496" s="251"/>
      <c r="AT496" s="251"/>
      <c r="AU496" s="251"/>
      <c r="AV496" s="78">
        <v>100</v>
      </c>
    </row>
    <row r="497" spans="1:48" x14ac:dyDescent="0.15">
      <c r="A497" s="112">
        <v>478</v>
      </c>
      <c r="B497" s="112" t="s">
        <v>1688</v>
      </c>
      <c r="C497" s="113" t="s">
        <v>1361</v>
      </c>
      <c r="D497" s="112" t="s">
        <v>1026</v>
      </c>
      <c r="E497" s="119" t="s">
        <v>1716</v>
      </c>
      <c r="F497" s="112" t="s">
        <v>966</v>
      </c>
      <c r="G497" s="112" t="s">
        <v>1392</v>
      </c>
      <c r="H497" s="112"/>
      <c r="I497" s="116">
        <v>1</v>
      </c>
      <c r="J497" s="288"/>
      <c r="K497" s="288"/>
      <c r="L497" s="288">
        <v>7700</v>
      </c>
      <c r="M497" s="288">
        <v>0</v>
      </c>
      <c r="N497" s="288"/>
      <c r="O497" s="288">
        <v>7700</v>
      </c>
      <c r="P497" s="288">
        <f t="shared" ca="1" si="22"/>
        <v>7700</v>
      </c>
      <c r="Q497" s="289"/>
      <c r="R497" s="289"/>
      <c r="S497" s="289"/>
      <c r="T497" s="290">
        <f t="shared" si="23"/>
        <v>0</v>
      </c>
      <c r="U497" s="109"/>
      <c r="V497" s="109" t="s">
        <v>1366</v>
      </c>
      <c r="W497" s="109" t="s">
        <v>1370</v>
      </c>
      <c r="X497" s="108" t="s">
        <v>1367</v>
      </c>
      <c r="Y497" s="108" t="s">
        <v>1420</v>
      </c>
      <c r="Z497" s="108"/>
      <c r="AA497" s="107">
        <f t="shared" ca="1" si="24"/>
        <v>46752</v>
      </c>
      <c r="AB497" s="108"/>
      <c r="AC497" s="108"/>
      <c r="AD497" s="108"/>
      <c r="AE497" s="108"/>
      <c r="AF497" s="108"/>
      <c r="AG497" s="108"/>
      <c r="AH497" s="108"/>
      <c r="AI497" s="109" t="s">
        <v>991</v>
      </c>
      <c r="AJ497" s="109"/>
      <c r="AL497" s="78">
        <v>2027</v>
      </c>
      <c r="AO497" s="251"/>
      <c r="AP497" s="251"/>
      <c r="AQ497" s="251">
        <f ca="1">IF(L497=0,0,L497*AV497/100/IF(OR($P$7="",ISNUMBER($P$7)=FALSE),1,((1+$P$7/100)^(IF(OR($P$11="",ISNUMBER($P$11)=FALSE),AL497,IF(YEAR(NOW())+$P$11&lt;AL497,YEAR(NOW())+$P$11,AL497))-YEAR(NOW()))))*IF(OR($P$9="",ISNUMBER($P$9)=FALSE),1,((1+$P$9/100)^(IF(OR($P$11="",ISNUMBER($P$11)=FALSE),AL497,IF(YEAR(NOW())+$P$11&lt;AL497,YEAR(NOW())+$P$11,AL497))-YEAR(NOW())))))</f>
        <v>7700</v>
      </c>
      <c r="AR497" s="251">
        <f ca="1">IF(M497=0,0,M497*AV497/100/IF(OR($P$7="",ISNUMBER($P$7)=FALSE),1,((1+$P$7/100)^(IF(OR($P$11="",ISNUMBER($P$11)=FALSE),AL497,IF(YEAR(NOW())+$P$11&lt;AL497,YEAR(NOW())+$P$11,AL497))-YEAR(NOW()))))*IF(OR($P$9="",ISNUMBER($P$9)=FALSE),1,((1+$P$9/100)^(IF(OR($P$11="",ISNUMBER($P$11)=FALSE),AL497,IF(YEAR(NOW())+$P$11&lt;AL497,YEAR(NOW())+$P$11,AL497))-YEAR(NOW())))))</f>
        <v>0</v>
      </c>
      <c r="AS497" s="251"/>
      <c r="AT497" s="251"/>
      <c r="AU497" s="251"/>
      <c r="AV497" s="78">
        <v>100</v>
      </c>
    </row>
    <row r="498" spans="1:48" x14ac:dyDescent="0.15">
      <c r="A498" s="112">
        <v>479</v>
      </c>
      <c r="B498" s="112" t="s">
        <v>1688</v>
      </c>
      <c r="C498" s="113" t="s">
        <v>1361</v>
      </c>
      <c r="D498" s="112" t="s">
        <v>1049</v>
      </c>
      <c r="E498" s="119" t="s">
        <v>1717</v>
      </c>
      <c r="F498" s="112" t="s">
        <v>966</v>
      </c>
      <c r="G498" s="112" t="s">
        <v>1393</v>
      </c>
      <c r="H498" s="112"/>
      <c r="I498" s="116">
        <v>1</v>
      </c>
      <c r="J498" s="288"/>
      <c r="K498" s="288"/>
      <c r="L498" s="288">
        <v>5100</v>
      </c>
      <c r="M498" s="288">
        <v>0</v>
      </c>
      <c r="N498" s="288"/>
      <c r="O498" s="288">
        <v>5100</v>
      </c>
      <c r="P498" s="288">
        <f t="shared" ca="1" si="22"/>
        <v>5100</v>
      </c>
      <c r="Q498" s="289"/>
      <c r="R498" s="289"/>
      <c r="S498" s="289"/>
      <c r="T498" s="290">
        <f t="shared" si="23"/>
        <v>0</v>
      </c>
      <c r="U498" s="109"/>
      <c r="V498" s="109" t="s">
        <v>1366</v>
      </c>
      <c r="W498" s="109" t="s">
        <v>1369</v>
      </c>
      <c r="X498" s="108" t="s">
        <v>1367</v>
      </c>
      <c r="Y498" s="108" t="s">
        <v>1048</v>
      </c>
      <c r="Z498" s="108"/>
      <c r="AA498" s="107">
        <f t="shared" ca="1" si="24"/>
        <v>48213</v>
      </c>
      <c r="AB498" s="108"/>
      <c r="AC498" s="108"/>
      <c r="AD498" s="108"/>
      <c r="AE498" s="108"/>
      <c r="AF498" s="108"/>
      <c r="AG498" s="108"/>
      <c r="AH498" s="108"/>
      <c r="AI498" s="109" t="s">
        <v>999</v>
      </c>
      <c r="AJ498" s="109"/>
      <c r="AL498" s="78">
        <v>2031</v>
      </c>
      <c r="AO498" s="251"/>
      <c r="AP498" s="251"/>
      <c r="AQ498" s="251">
        <f ca="1">IF(L498=0,0,L498*AV498/100/IF(OR($P$7="",ISNUMBER($P$7)=FALSE),1,((1+$P$7/100)^(IF(OR($P$11="",ISNUMBER($P$11)=FALSE),AL498,IF(YEAR(NOW())+$P$11&lt;AL498,YEAR(NOW())+$P$11,AL498))-YEAR(NOW()))))*IF(OR($P$9="",ISNUMBER($P$9)=FALSE),1,((1+$P$9/100)^(IF(OR($P$11="",ISNUMBER($P$11)=FALSE),AL498,IF(YEAR(NOW())+$P$11&lt;AL498,YEAR(NOW())+$P$11,AL498))-YEAR(NOW())))))</f>
        <v>5100</v>
      </c>
      <c r="AR498" s="251">
        <f ca="1">IF(M498=0,0,M498*AV498/100/IF(OR($P$7="",ISNUMBER($P$7)=FALSE),1,((1+$P$7/100)^(IF(OR($P$11="",ISNUMBER($P$11)=FALSE),AL498,IF(YEAR(NOW())+$P$11&lt;AL498,YEAR(NOW())+$P$11,AL498))-YEAR(NOW()))))*IF(OR($P$9="",ISNUMBER($P$9)=FALSE),1,((1+$P$9/100)^(IF(OR($P$11="",ISNUMBER($P$11)=FALSE),AL498,IF(YEAR(NOW())+$P$11&lt;AL498,YEAR(NOW())+$P$11,AL498))-YEAR(NOW())))))</f>
        <v>0</v>
      </c>
      <c r="AS498" s="251"/>
      <c r="AT498" s="251"/>
      <c r="AU498" s="251"/>
      <c r="AV498" s="78">
        <v>100</v>
      </c>
    </row>
    <row r="499" spans="1:48" x14ac:dyDescent="0.15">
      <c r="A499" s="112">
        <v>480</v>
      </c>
      <c r="B499" s="112" t="s">
        <v>1688</v>
      </c>
      <c r="C499" s="113" t="s">
        <v>1361</v>
      </c>
      <c r="D499" s="112" t="s">
        <v>1149</v>
      </c>
      <c r="E499" s="119" t="s">
        <v>1718</v>
      </c>
      <c r="F499" s="112" t="s">
        <v>966</v>
      </c>
      <c r="G499" s="112" t="s">
        <v>1392</v>
      </c>
      <c r="H499" s="112"/>
      <c r="I499" s="116">
        <v>1</v>
      </c>
      <c r="J499" s="288"/>
      <c r="K499" s="288"/>
      <c r="L499" s="288">
        <v>7700</v>
      </c>
      <c r="M499" s="288">
        <v>0</v>
      </c>
      <c r="N499" s="288"/>
      <c r="O499" s="288">
        <v>7700</v>
      </c>
      <c r="P499" s="288">
        <f t="shared" ca="1" si="22"/>
        <v>7700</v>
      </c>
      <c r="Q499" s="289"/>
      <c r="R499" s="289"/>
      <c r="S499" s="289"/>
      <c r="T499" s="290">
        <f t="shared" si="23"/>
        <v>0</v>
      </c>
      <c r="U499" s="109"/>
      <c r="V499" s="109" t="s">
        <v>1366</v>
      </c>
      <c r="W499" s="109" t="s">
        <v>1369</v>
      </c>
      <c r="X499" s="108" t="s">
        <v>1367</v>
      </c>
      <c r="Y499" s="108" t="s">
        <v>1421</v>
      </c>
      <c r="Z499" s="108"/>
      <c r="AA499" s="107">
        <f t="shared" ca="1" si="24"/>
        <v>65380</v>
      </c>
      <c r="AB499" s="108"/>
      <c r="AC499" s="108"/>
      <c r="AD499" s="108"/>
      <c r="AE499" s="108"/>
      <c r="AF499" s="108"/>
      <c r="AG499" s="108"/>
      <c r="AH499" s="108"/>
      <c r="AI499" s="109" t="s">
        <v>991</v>
      </c>
      <c r="AJ499" s="109"/>
      <c r="AL499" s="78">
        <v>2078</v>
      </c>
      <c r="AO499" s="251"/>
      <c r="AP499" s="251"/>
      <c r="AQ499" s="251">
        <f ca="1">IF(L499=0,0,L499*AV499/100/IF(OR($P$7="",ISNUMBER($P$7)=FALSE),1,((1+$P$7/100)^(IF(OR($P$11="",ISNUMBER($P$11)=FALSE),AL499,IF(YEAR(NOW())+$P$11&lt;AL499,YEAR(NOW())+$P$11,AL499))-YEAR(NOW()))))*IF(OR($P$9="",ISNUMBER($P$9)=FALSE),1,((1+$P$9/100)^(IF(OR($P$11="",ISNUMBER($P$11)=FALSE),AL499,IF(YEAR(NOW())+$P$11&lt;AL499,YEAR(NOW())+$P$11,AL499))-YEAR(NOW())))))</f>
        <v>7700</v>
      </c>
      <c r="AR499" s="251">
        <f ca="1">IF(M499=0,0,M499*AV499/100/IF(OR($P$7="",ISNUMBER($P$7)=FALSE),1,((1+$P$7/100)^(IF(OR($P$11="",ISNUMBER($P$11)=FALSE),AL499,IF(YEAR(NOW())+$P$11&lt;AL499,YEAR(NOW())+$P$11,AL499))-YEAR(NOW()))))*IF(OR($P$9="",ISNUMBER($P$9)=FALSE),1,((1+$P$9/100)^(IF(OR($P$11="",ISNUMBER($P$11)=FALSE),AL499,IF(YEAR(NOW())+$P$11&lt;AL499,YEAR(NOW())+$P$11,AL499))-YEAR(NOW())))))</f>
        <v>0</v>
      </c>
      <c r="AS499" s="251"/>
      <c r="AT499" s="251"/>
      <c r="AU499" s="251"/>
      <c r="AV499" s="78">
        <v>100</v>
      </c>
    </row>
    <row r="500" spans="1:48" x14ac:dyDescent="0.15">
      <c r="A500" s="112">
        <v>481</v>
      </c>
      <c r="B500" s="112" t="s">
        <v>1688</v>
      </c>
      <c r="C500" s="113" t="s">
        <v>1361</v>
      </c>
      <c r="D500" s="112" t="s">
        <v>1152</v>
      </c>
      <c r="E500" s="119" t="s">
        <v>1719</v>
      </c>
      <c r="F500" s="112" t="s">
        <v>966</v>
      </c>
      <c r="G500" s="112" t="s">
        <v>1393</v>
      </c>
      <c r="H500" s="112"/>
      <c r="I500" s="116">
        <v>1</v>
      </c>
      <c r="J500" s="288"/>
      <c r="K500" s="288"/>
      <c r="L500" s="288">
        <v>5100</v>
      </c>
      <c r="M500" s="288">
        <v>0</v>
      </c>
      <c r="N500" s="288"/>
      <c r="O500" s="288">
        <v>5100</v>
      </c>
      <c r="P500" s="288">
        <f t="shared" ca="1" si="22"/>
        <v>5100</v>
      </c>
      <c r="Q500" s="289"/>
      <c r="R500" s="289"/>
      <c r="S500" s="289"/>
      <c r="T500" s="290">
        <f t="shared" si="23"/>
        <v>0</v>
      </c>
      <c r="U500" s="109"/>
      <c r="V500" s="109" t="s">
        <v>1366</v>
      </c>
      <c r="W500" s="109" t="s">
        <v>1369</v>
      </c>
      <c r="X500" s="108" t="s">
        <v>1367</v>
      </c>
      <c r="Y500" s="108" t="s">
        <v>1149</v>
      </c>
      <c r="Z500" s="108"/>
      <c r="AA500" s="107">
        <f t="shared" ca="1" si="24"/>
        <v>48213</v>
      </c>
      <c r="AB500" s="108"/>
      <c r="AC500" s="108"/>
      <c r="AD500" s="108"/>
      <c r="AE500" s="108"/>
      <c r="AF500" s="108"/>
      <c r="AG500" s="108"/>
      <c r="AH500" s="108"/>
      <c r="AI500" s="109" t="s">
        <v>991</v>
      </c>
      <c r="AJ500" s="109"/>
      <c r="AL500" s="78">
        <v>2031</v>
      </c>
      <c r="AO500" s="251"/>
      <c r="AP500" s="251"/>
      <c r="AQ500" s="251">
        <f ca="1">IF(L500=0,0,L500*AV500/100/IF(OR($P$7="",ISNUMBER($P$7)=FALSE),1,((1+$P$7/100)^(IF(OR($P$11="",ISNUMBER($P$11)=FALSE),AL500,IF(YEAR(NOW())+$P$11&lt;AL500,YEAR(NOW())+$P$11,AL500))-YEAR(NOW()))))*IF(OR($P$9="",ISNUMBER($P$9)=FALSE),1,((1+$P$9/100)^(IF(OR($P$11="",ISNUMBER($P$11)=FALSE),AL500,IF(YEAR(NOW())+$P$11&lt;AL500,YEAR(NOW())+$P$11,AL500))-YEAR(NOW())))))</f>
        <v>5100</v>
      </c>
      <c r="AR500" s="251">
        <f ca="1">IF(M500=0,0,M500*AV500/100/IF(OR($P$7="",ISNUMBER($P$7)=FALSE),1,((1+$P$7/100)^(IF(OR($P$11="",ISNUMBER($P$11)=FALSE),AL500,IF(YEAR(NOW())+$P$11&lt;AL500,YEAR(NOW())+$P$11,AL500))-YEAR(NOW()))))*IF(OR($P$9="",ISNUMBER($P$9)=FALSE),1,((1+$P$9/100)^(IF(OR($P$11="",ISNUMBER($P$11)=FALSE),AL500,IF(YEAR(NOW())+$P$11&lt;AL500,YEAR(NOW())+$P$11,AL500))-YEAR(NOW())))))</f>
        <v>0</v>
      </c>
      <c r="AS500" s="251"/>
      <c r="AT500" s="251"/>
      <c r="AU500" s="251"/>
      <c r="AV500" s="78">
        <v>100</v>
      </c>
    </row>
    <row r="501" spans="1:48" x14ac:dyDescent="0.15">
      <c r="A501" s="112">
        <v>482</v>
      </c>
      <c r="B501" s="112" t="s">
        <v>1688</v>
      </c>
      <c r="C501" s="113" t="s">
        <v>1361</v>
      </c>
      <c r="D501" s="112" t="s">
        <v>1011</v>
      </c>
      <c r="E501" s="119" t="s">
        <v>1720</v>
      </c>
      <c r="F501" s="112" t="s">
        <v>966</v>
      </c>
      <c r="G501" s="112" t="s">
        <v>1393</v>
      </c>
      <c r="H501" s="112"/>
      <c r="I501" s="116">
        <v>1</v>
      </c>
      <c r="J501" s="288"/>
      <c r="K501" s="288"/>
      <c r="L501" s="288">
        <v>5100</v>
      </c>
      <c r="M501" s="288">
        <v>0</v>
      </c>
      <c r="N501" s="288"/>
      <c r="O501" s="288">
        <v>5100</v>
      </c>
      <c r="P501" s="288">
        <f t="shared" ca="1" si="22"/>
        <v>5100</v>
      </c>
      <c r="Q501" s="289"/>
      <c r="R501" s="289"/>
      <c r="S501" s="289"/>
      <c r="T501" s="290">
        <f t="shared" si="23"/>
        <v>0</v>
      </c>
      <c r="U501" s="109"/>
      <c r="V501" s="109" t="s">
        <v>1366</v>
      </c>
      <c r="W501" s="109" t="s">
        <v>1369</v>
      </c>
      <c r="X501" s="108" t="s">
        <v>1367</v>
      </c>
      <c r="Y501" s="108" t="s">
        <v>1009</v>
      </c>
      <c r="Z501" s="108"/>
      <c r="AA501" s="107">
        <f t="shared" ca="1" si="24"/>
        <v>76337</v>
      </c>
      <c r="AB501" s="108"/>
      <c r="AC501" s="108"/>
      <c r="AD501" s="108"/>
      <c r="AE501" s="108"/>
      <c r="AF501" s="108"/>
      <c r="AG501" s="108"/>
      <c r="AH501" s="108"/>
      <c r="AI501" s="109" t="s">
        <v>991</v>
      </c>
      <c r="AJ501" s="109"/>
      <c r="AL501" s="78">
        <v>2108</v>
      </c>
      <c r="AO501" s="251"/>
      <c r="AP501" s="251"/>
      <c r="AQ501" s="251">
        <f ca="1">IF(L501=0,0,L501*AV501/100/IF(OR($P$7="",ISNUMBER($P$7)=FALSE),1,((1+$P$7/100)^(IF(OR($P$11="",ISNUMBER($P$11)=FALSE),AL501,IF(YEAR(NOW())+$P$11&lt;AL501,YEAR(NOW())+$P$11,AL501))-YEAR(NOW()))))*IF(OR($P$9="",ISNUMBER($P$9)=FALSE),1,((1+$P$9/100)^(IF(OR($P$11="",ISNUMBER($P$11)=FALSE),AL501,IF(YEAR(NOW())+$P$11&lt;AL501,YEAR(NOW())+$P$11,AL501))-YEAR(NOW())))))</f>
        <v>5100</v>
      </c>
      <c r="AR501" s="251">
        <f ca="1">IF(M501=0,0,M501*AV501/100/IF(OR($P$7="",ISNUMBER($P$7)=FALSE),1,((1+$P$7/100)^(IF(OR($P$11="",ISNUMBER($P$11)=FALSE),AL501,IF(YEAR(NOW())+$P$11&lt;AL501,YEAR(NOW())+$P$11,AL501))-YEAR(NOW()))))*IF(OR($P$9="",ISNUMBER($P$9)=FALSE),1,((1+$P$9/100)^(IF(OR($P$11="",ISNUMBER($P$11)=FALSE),AL501,IF(YEAR(NOW())+$P$11&lt;AL501,YEAR(NOW())+$P$11,AL501))-YEAR(NOW())))))</f>
        <v>0</v>
      </c>
      <c r="AS501" s="251"/>
      <c r="AT501" s="251"/>
      <c r="AU501" s="251"/>
      <c r="AV501" s="78">
        <v>100</v>
      </c>
    </row>
    <row r="502" spans="1:48" x14ac:dyDescent="0.15">
      <c r="A502" s="112">
        <v>483</v>
      </c>
      <c r="B502" s="112" t="s">
        <v>1688</v>
      </c>
      <c r="C502" s="113" t="s">
        <v>1361</v>
      </c>
      <c r="D502" s="112" t="s">
        <v>1165</v>
      </c>
      <c r="E502" s="119" t="s">
        <v>1721</v>
      </c>
      <c r="F502" s="112" t="s">
        <v>966</v>
      </c>
      <c r="G502" s="112" t="s">
        <v>1393</v>
      </c>
      <c r="H502" s="112"/>
      <c r="I502" s="116">
        <v>1</v>
      </c>
      <c r="J502" s="288"/>
      <c r="K502" s="288"/>
      <c r="L502" s="288">
        <v>6100</v>
      </c>
      <c r="M502" s="288">
        <v>0</v>
      </c>
      <c r="N502" s="288"/>
      <c r="O502" s="288">
        <v>6100</v>
      </c>
      <c r="P502" s="288">
        <f t="shared" ca="1" si="22"/>
        <v>6100</v>
      </c>
      <c r="Q502" s="289"/>
      <c r="R502" s="289"/>
      <c r="S502" s="289"/>
      <c r="T502" s="290">
        <f t="shared" si="23"/>
        <v>0</v>
      </c>
      <c r="U502" s="109"/>
      <c r="V502" s="109" t="s">
        <v>1366</v>
      </c>
      <c r="W502" s="109" t="s">
        <v>1370</v>
      </c>
      <c r="X502" s="108" t="s">
        <v>1367</v>
      </c>
      <c r="Y502" s="108" t="s">
        <v>1166</v>
      </c>
      <c r="Z502" s="108"/>
      <c r="AA502" s="107">
        <f t="shared" ref="AA502:AA533" ca="1" si="25">IF(OR($P$11="",AL502="Complete",ISNUMBER($P$11)=FALSE),DATE(AL502,12,31),IF(AL502&gt;YEAR(NOW())+$P$11,DATE(YEAR(NOW())+$P$11,12,31),DATE(AL502,12,31)))</f>
        <v>48213</v>
      </c>
      <c r="AB502" s="108"/>
      <c r="AC502" s="108"/>
      <c r="AD502" s="108"/>
      <c r="AE502" s="108"/>
      <c r="AF502" s="108"/>
      <c r="AG502" s="108"/>
      <c r="AH502" s="108"/>
      <c r="AI502" s="109" t="s">
        <v>991</v>
      </c>
      <c r="AJ502" s="109"/>
      <c r="AL502" s="78">
        <v>2031</v>
      </c>
      <c r="AO502" s="251"/>
      <c r="AP502" s="251"/>
      <c r="AQ502" s="251">
        <f ca="1">IF(L502=0,0,L502*AV502/100/IF(OR($P$7="",ISNUMBER($P$7)=FALSE),1,((1+$P$7/100)^(IF(OR($P$11="",ISNUMBER($P$11)=FALSE),AL502,IF(YEAR(NOW())+$P$11&lt;AL502,YEAR(NOW())+$P$11,AL502))-YEAR(NOW()))))*IF(OR($P$9="",ISNUMBER($P$9)=FALSE),1,((1+$P$9/100)^(IF(OR($P$11="",ISNUMBER($P$11)=FALSE),AL502,IF(YEAR(NOW())+$P$11&lt;AL502,YEAR(NOW())+$P$11,AL502))-YEAR(NOW())))))</f>
        <v>6100</v>
      </c>
      <c r="AR502" s="251">
        <f ca="1">IF(M502=0,0,M502*AV502/100/IF(OR($P$7="",ISNUMBER($P$7)=FALSE),1,((1+$P$7/100)^(IF(OR($P$11="",ISNUMBER($P$11)=FALSE),AL502,IF(YEAR(NOW())+$P$11&lt;AL502,YEAR(NOW())+$P$11,AL502))-YEAR(NOW()))))*IF(OR($P$9="",ISNUMBER($P$9)=FALSE),1,((1+$P$9/100)^(IF(OR($P$11="",ISNUMBER($P$11)=FALSE),AL502,IF(YEAR(NOW())+$P$11&lt;AL502,YEAR(NOW())+$P$11,AL502))-YEAR(NOW())))))</f>
        <v>0</v>
      </c>
      <c r="AS502" s="251"/>
      <c r="AT502" s="251"/>
      <c r="AU502" s="251"/>
      <c r="AV502" s="78">
        <v>100</v>
      </c>
    </row>
    <row r="503" spans="1:48" x14ac:dyDescent="0.15">
      <c r="A503" s="112">
        <v>484</v>
      </c>
      <c r="B503" s="112" t="s">
        <v>1688</v>
      </c>
      <c r="C503" s="113" t="s">
        <v>1361</v>
      </c>
      <c r="D503" s="112" t="s">
        <v>1157</v>
      </c>
      <c r="E503" s="119" t="s">
        <v>1722</v>
      </c>
      <c r="F503" s="112" t="s">
        <v>966</v>
      </c>
      <c r="G503" s="112" t="s">
        <v>1392</v>
      </c>
      <c r="H503" s="112"/>
      <c r="I503" s="116">
        <v>0.45</v>
      </c>
      <c r="J503" s="288"/>
      <c r="K503" s="288"/>
      <c r="L503" s="288">
        <v>8200</v>
      </c>
      <c r="M503" s="288">
        <v>0</v>
      </c>
      <c r="N503" s="288"/>
      <c r="O503" s="288">
        <v>8200</v>
      </c>
      <c r="P503" s="288">
        <f t="shared" ca="1" si="22"/>
        <v>3690</v>
      </c>
      <c r="Q503" s="289"/>
      <c r="R503" s="289"/>
      <c r="S503" s="289"/>
      <c r="T503" s="290">
        <f t="shared" si="23"/>
        <v>0</v>
      </c>
      <c r="U503" s="109"/>
      <c r="V503" s="109" t="s">
        <v>1366</v>
      </c>
      <c r="W503" s="109" t="s">
        <v>1369</v>
      </c>
      <c r="X503" s="108" t="s">
        <v>1367</v>
      </c>
      <c r="Y503" s="108" t="s">
        <v>1153</v>
      </c>
      <c r="Z503" s="108"/>
      <c r="AA503" s="107">
        <f t="shared" ca="1" si="25"/>
        <v>50040</v>
      </c>
      <c r="AB503" s="108"/>
      <c r="AC503" s="108"/>
      <c r="AD503" s="108"/>
      <c r="AE503" s="108"/>
      <c r="AF503" s="108"/>
      <c r="AG503" s="108"/>
      <c r="AH503" s="108"/>
      <c r="AI503" s="109" t="s">
        <v>1002</v>
      </c>
      <c r="AJ503" s="109"/>
      <c r="AL503" s="78">
        <v>2036</v>
      </c>
      <c r="AO503" s="251"/>
      <c r="AP503" s="251"/>
      <c r="AQ503" s="251">
        <f ca="1">IF(L503=0,0,L503*AV503/100/IF(OR($P$7="",ISNUMBER($P$7)=FALSE),1,((1+$P$7/100)^(IF(OR($P$11="",ISNUMBER($P$11)=FALSE),AL503,IF(YEAR(NOW())+$P$11&lt;AL503,YEAR(NOW())+$P$11,AL503))-YEAR(NOW()))))*IF(OR($P$9="",ISNUMBER($P$9)=FALSE),1,((1+$P$9/100)^(IF(OR($P$11="",ISNUMBER($P$11)=FALSE),AL503,IF(YEAR(NOW())+$P$11&lt;AL503,YEAR(NOW())+$P$11,AL503))-YEAR(NOW())))))</f>
        <v>3690</v>
      </c>
      <c r="AR503" s="251">
        <f ca="1">IF(M503=0,0,M503*AV503/100/IF(OR($P$7="",ISNUMBER($P$7)=FALSE),1,((1+$P$7/100)^(IF(OR($P$11="",ISNUMBER($P$11)=FALSE),AL503,IF(YEAR(NOW())+$P$11&lt;AL503,YEAR(NOW())+$P$11,AL503))-YEAR(NOW()))))*IF(OR($P$9="",ISNUMBER($P$9)=FALSE),1,((1+$P$9/100)^(IF(OR($P$11="",ISNUMBER($P$11)=FALSE),AL503,IF(YEAR(NOW())+$P$11&lt;AL503,YEAR(NOW())+$P$11,AL503))-YEAR(NOW())))))</f>
        <v>0</v>
      </c>
      <c r="AS503" s="251"/>
      <c r="AT503" s="251"/>
      <c r="AU503" s="251"/>
      <c r="AV503" s="78">
        <v>45</v>
      </c>
    </row>
    <row r="504" spans="1:48" x14ac:dyDescent="0.15">
      <c r="A504" s="112">
        <v>485</v>
      </c>
      <c r="B504" s="112" t="s">
        <v>1688</v>
      </c>
      <c r="C504" s="113" t="s">
        <v>1361</v>
      </c>
      <c r="D504" s="112" t="s">
        <v>1158</v>
      </c>
      <c r="E504" s="119" t="s">
        <v>1723</v>
      </c>
      <c r="F504" s="112" t="s">
        <v>966</v>
      </c>
      <c r="G504" s="112" t="s">
        <v>1393</v>
      </c>
      <c r="H504" s="112"/>
      <c r="I504" s="116">
        <v>0.45</v>
      </c>
      <c r="J504" s="288"/>
      <c r="K504" s="288"/>
      <c r="L504" s="288">
        <v>5100</v>
      </c>
      <c r="M504" s="288">
        <v>0</v>
      </c>
      <c r="N504" s="288"/>
      <c r="O504" s="288">
        <v>5100</v>
      </c>
      <c r="P504" s="288">
        <f t="shared" ca="1" si="22"/>
        <v>2295</v>
      </c>
      <c r="Q504" s="289"/>
      <c r="R504" s="289"/>
      <c r="S504" s="289"/>
      <c r="T504" s="290">
        <f t="shared" si="23"/>
        <v>0</v>
      </c>
      <c r="U504" s="109"/>
      <c r="V504" s="109" t="s">
        <v>1366</v>
      </c>
      <c r="W504" s="109" t="s">
        <v>1369</v>
      </c>
      <c r="X504" s="108" t="s">
        <v>1367</v>
      </c>
      <c r="Y504" s="108" t="s">
        <v>1157</v>
      </c>
      <c r="Z504" s="108"/>
      <c r="AA504" s="107">
        <f t="shared" ca="1" si="25"/>
        <v>50040</v>
      </c>
      <c r="AB504" s="108"/>
      <c r="AC504" s="108"/>
      <c r="AD504" s="108"/>
      <c r="AE504" s="108"/>
      <c r="AF504" s="108"/>
      <c r="AG504" s="108"/>
      <c r="AH504" s="108"/>
      <c r="AI504" s="109" t="s">
        <v>1002</v>
      </c>
      <c r="AJ504" s="109"/>
      <c r="AL504" s="78">
        <v>2036</v>
      </c>
      <c r="AO504" s="251"/>
      <c r="AP504" s="251"/>
      <c r="AQ504" s="251">
        <f ca="1">IF(L504=0,0,L504*AV504/100/IF(OR($P$7="",ISNUMBER($P$7)=FALSE),1,((1+$P$7/100)^(IF(OR($P$11="",ISNUMBER($P$11)=FALSE),AL504,IF(YEAR(NOW())+$P$11&lt;AL504,YEAR(NOW())+$P$11,AL504))-YEAR(NOW()))))*IF(OR($P$9="",ISNUMBER($P$9)=FALSE),1,((1+$P$9/100)^(IF(OR($P$11="",ISNUMBER($P$11)=FALSE),AL504,IF(YEAR(NOW())+$P$11&lt;AL504,YEAR(NOW())+$P$11,AL504))-YEAR(NOW())))))</f>
        <v>2295</v>
      </c>
      <c r="AR504" s="251">
        <f ca="1">IF(M504=0,0,M504*AV504/100/IF(OR($P$7="",ISNUMBER($P$7)=FALSE),1,((1+$P$7/100)^(IF(OR($P$11="",ISNUMBER($P$11)=FALSE),AL504,IF(YEAR(NOW())+$P$11&lt;AL504,YEAR(NOW())+$P$11,AL504))-YEAR(NOW()))))*IF(OR($P$9="",ISNUMBER($P$9)=FALSE),1,((1+$P$9/100)^(IF(OR($P$11="",ISNUMBER($P$11)=FALSE),AL504,IF(YEAR(NOW())+$P$11&lt;AL504,YEAR(NOW())+$P$11,AL504))-YEAR(NOW())))))</f>
        <v>0</v>
      </c>
      <c r="AS504" s="251"/>
      <c r="AT504" s="251"/>
      <c r="AU504" s="251"/>
      <c r="AV504" s="78">
        <v>45</v>
      </c>
    </row>
    <row r="505" spans="1:48" x14ac:dyDescent="0.15">
      <c r="A505" s="112">
        <v>486</v>
      </c>
      <c r="B505" s="112" t="s">
        <v>1688</v>
      </c>
      <c r="C505" s="113" t="s">
        <v>1361</v>
      </c>
      <c r="D505" s="112" t="s">
        <v>1034</v>
      </c>
      <c r="E505" s="119" t="s">
        <v>1724</v>
      </c>
      <c r="F505" s="112" t="s">
        <v>966</v>
      </c>
      <c r="G505" s="112" t="s">
        <v>1392</v>
      </c>
      <c r="H505" s="112"/>
      <c r="I505" s="116">
        <v>1</v>
      </c>
      <c r="J505" s="288"/>
      <c r="K505" s="288"/>
      <c r="L505" s="288">
        <v>7700</v>
      </c>
      <c r="M505" s="288">
        <v>0</v>
      </c>
      <c r="N505" s="288"/>
      <c r="O505" s="288">
        <v>7700</v>
      </c>
      <c r="P505" s="288">
        <f t="shared" ca="1" si="22"/>
        <v>7700</v>
      </c>
      <c r="Q505" s="289"/>
      <c r="R505" s="289"/>
      <c r="S505" s="289"/>
      <c r="T505" s="290">
        <f t="shared" si="23"/>
        <v>0</v>
      </c>
      <c r="U505" s="109"/>
      <c r="V505" s="109" t="s">
        <v>1366</v>
      </c>
      <c r="W505" s="109" t="s">
        <v>1369</v>
      </c>
      <c r="X505" s="108" t="s">
        <v>1367</v>
      </c>
      <c r="Y505" s="108" t="s">
        <v>1034</v>
      </c>
      <c r="Z505" s="108"/>
      <c r="AA505" s="107">
        <f t="shared" ca="1" si="25"/>
        <v>46752</v>
      </c>
      <c r="AB505" s="108"/>
      <c r="AC505" s="108"/>
      <c r="AD505" s="108"/>
      <c r="AE505" s="108"/>
      <c r="AF505" s="108"/>
      <c r="AG505" s="108"/>
      <c r="AH505" s="108"/>
      <c r="AI505" s="109" t="s">
        <v>991</v>
      </c>
      <c r="AJ505" s="109"/>
      <c r="AL505" s="78">
        <v>2027</v>
      </c>
      <c r="AO505" s="251"/>
      <c r="AP505" s="251"/>
      <c r="AQ505" s="251">
        <f ca="1">IF(L505=0,0,L505*AV505/100/IF(OR($P$7="",ISNUMBER($P$7)=FALSE),1,((1+$P$7/100)^(IF(OR($P$11="",ISNUMBER($P$11)=FALSE),AL505,IF(YEAR(NOW())+$P$11&lt;AL505,YEAR(NOW())+$P$11,AL505))-YEAR(NOW()))))*IF(OR($P$9="",ISNUMBER($P$9)=FALSE),1,((1+$P$9/100)^(IF(OR($P$11="",ISNUMBER($P$11)=FALSE),AL505,IF(YEAR(NOW())+$P$11&lt;AL505,YEAR(NOW())+$P$11,AL505))-YEAR(NOW())))))</f>
        <v>7700</v>
      </c>
      <c r="AR505" s="251">
        <f ca="1">IF(M505=0,0,M505*AV505/100/IF(OR($P$7="",ISNUMBER($P$7)=FALSE),1,((1+$P$7/100)^(IF(OR($P$11="",ISNUMBER($P$11)=FALSE),AL505,IF(YEAR(NOW())+$P$11&lt;AL505,YEAR(NOW())+$P$11,AL505))-YEAR(NOW()))))*IF(OR($P$9="",ISNUMBER($P$9)=FALSE),1,((1+$P$9/100)^(IF(OR($P$11="",ISNUMBER($P$11)=FALSE),AL505,IF(YEAR(NOW())+$P$11&lt;AL505,YEAR(NOW())+$P$11,AL505))-YEAR(NOW())))))</f>
        <v>0</v>
      </c>
      <c r="AS505" s="251"/>
      <c r="AT505" s="251"/>
      <c r="AU505" s="251"/>
      <c r="AV505" s="78">
        <v>100</v>
      </c>
    </row>
    <row r="506" spans="1:48" x14ac:dyDescent="0.15">
      <c r="A506" s="112">
        <v>487</v>
      </c>
      <c r="B506" s="112" t="s">
        <v>1688</v>
      </c>
      <c r="C506" s="113" t="s">
        <v>1361</v>
      </c>
      <c r="D506" s="112" t="s">
        <v>1130</v>
      </c>
      <c r="E506" s="119" t="s">
        <v>1725</v>
      </c>
      <c r="F506" s="112" t="s">
        <v>966</v>
      </c>
      <c r="G506" s="112" t="s">
        <v>1393</v>
      </c>
      <c r="H506" s="112"/>
      <c r="I506" s="116">
        <v>1</v>
      </c>
      <c r="J506" s="288"/>
      <c r="K506" s="288"/>
      <c r="L506" s="288">
        <v>5100</v>
      </c>
      <c r="M506" s="288">
        <v>0</v>
      </c>
      <c r="N506" s="288"/>
      <c r="O506" s="288">
        <v>5100</v>
      </c>
      <c r="P506" s="288">
        <f t="shared" ca="1" si="22"/>
        <v>5100</v>
      </c>
      <c r="Q506" s="289"/>
      <c r="R506" s="289"/>
      <c r="S506" s="289"/>
      <c r="T506" s="290">
        <f t="shared" si="23"/>
        <v>0</v>
      </c>
      <c r="U506" s="109"/>
      <c r="V506" s="109" t="s">
        <v>1366</v>
      </c>
      <c r="W506" s="109" t="s">
        <v>1369</v>
      </c>
      <c r="X506" s="108" t="s">
        <v>1367</v>
      </c>
      <c r="Y506" s="108" t="s">
        <v>1422</v>
      </c>
      <c r="Z506" s="108"/>
      <c r="AA506" s="107">
        <f t="shared" ca="1" si="25"/>
        <v>46387</v>
      </c>
      <c r="AB506" s="108"/>
      <c r="AC506" s="108"/>
      <c r="AD506" s="108"/>
      <c r="AE506" s="108"/>
      <c r="AF506" s="108"/>
      <c r="AG506" s="108"/>
      <c r="AH506" s="108"/>
      <c r="AI506" s="109" t="s">
        <v>991</v>
      </c>
      <c r="AJ506" s="109"/>
      <c r="AL506" s="78">
        <v>2026</v>
      </c>
      <c r="AO506" s="251"/>
      <c r="AP506" s="251"/>
      <c r="AQ506" s="251">
        <f ca="1">IF(L506=0,0,L506*AV506/100/IF(OR($P$7="",ISNUMBER($P$7)=FALSE),1,((1+$P$7/100)^(IF(OR($P$11="",ISNUMBER($P$11)=FALSE),AL506,IF(YEAR(NOW())+$P$11&lt;AL506,YEAR(NOW())+$P$11,AL506))-YEAR(NOW()))))*IF(OR($P$9="",ISNUMBER($P$9)=FALSE),1,((1+$P$9/100)^(IF(OR($P$11="",ISNUMBER($P$11)=FALSE),AL506,IF(YEAR(NOW())+$P$11&lt;AL506,YEAR(NOW())+$P$11,AL506))-YEAR(NOW())))))</f>
        <v>5100</v>
      </c>
      <c r="AR506" s="251">
        <f ca="1">IF(M506=0,0,M506*AV506/100/IF(OR($P$7="",ISNUMBER($P$7)=FALSE),1,((1+$P$7/100)^(IF(OR($P$11="",ISNUMBER($P$11)=FALSE),AL506,IF(YEAR(NOW())+$P$11&lt;AL506,YEAR(NOW())+$P$11,AL506))-YEAR(NOW()))))*IF(OR($P$9="",ISNUMBER($P$9)=FALSE),1,((1+$P$9/100)^(IF(OR($P$11="",ISNUMBER($P$11)=FALSE),AL506,IF(YEAR(NOW())+$P$11&lt;AL506,YEAR(NOW())+$P$11,AL506))-YEAR(NOW())))))</f>
        <v>0</v>
      </c>
      <c r="AS506" s="251"/>
      <c r="AT506" s="251"/>
      <c r="AU506" s="251"/>
      <c r="AV506" s="78">
        <v>100</v>
      </c>
    </row>
    <row r="507" spans="1:48" x14ac:dyDescent="0.15">
      <c r="A507" s="112">
        <v>488</v>
      </c>
      <c r="B507" s="112" t="s">
        <v>1688</v>
      </c>
      <c r="C507" s="113" t="s">
        <v>1361</v>
      </c>
      <c r="D507" s="112" t="s">
        <v>1110</v>
      </c>
      <c r="E507" s="119" t="s">
        <v>1726</v>
      </c>
      <c r="F507" s="112" t="s">
        <v>966</v>
      </c>
      <c r="G507" s="112" t="s">
        <v>1392</v>
      </c>
      <c r="H507" s="112"/>
      <c r="I507" s="116"/>
      <c r="J507" s="288"/>
      <c r="K507" s="288"/>
      <c r="L507" s="288">
        <v>8200</v>
      </c>
      <c r="M507" s="288">
        <v>0</v>
      </c>
      <c r="N507" s="288"/>
      <c r="O507" s="288">
        <v>8200</v>
      </c>
      <c r="P507" s="288">
        <f t="shared" ca="1" si="22"/>
        <v>7169.4376612000015</v>
      </c>
      <c r="Q507" s="289"/>
      <c r="R507" s="289"/>
      <c r="S507" s="289"/>
      <c r="T507" s="290">
        <f t="shared" si="23"/>
        <v>0</v>
      </c>
      <c r="U507" s="109"/>
      <c r="V507" s="109" t="s">
        <v>1366</v>
      </c>
      <c r="W507" s="109" t="s">
        <v>1369</v>
      </c>
      <c r="X507" s="108" t="s">
        <v>1367</v>
      </c>
      <c r="Y507" s="108" t="s">
        <v>1118</v>
      </c>
      <c r="Z507" s="108"/>
      <c r="AA507" s="107">
        <f t="shared" ca="1" si="25"/>
        <v>58440</v>
      </c>
      <c r="AB507" s="108"/>
      <c r="AC507" s="108"/>
      <c r="AD507" s="108"/>
      <c r="AE507" s="108"/>
      <c r="AF507" s="108"/>
      <c r="AG507" s="108"/>
      <c r="AH507" s="108"/>
      <c r="AI507" s="109" t="s">
        <v>991</v>
      </c>
      <c r="AJ507" s="109"/>
      <c r="AL507" s="78">
        <v>2059</v>
      </c>
      <c r="AO507" s="251"/>
      <c r="AP507" s="251"/>
      <c r="AQ507" s="251">
        <f ca="1">IF(L507=0,0,L507*AV507/100/IF(OR($P$7="",ISNUMBER($P$7)=FALSE),1,((1+$P$7/100)^(IF(OR($P$11="",ISNUMBER($P$11)=FALSE),AL507,IF(YEAR(NOW())+$P$11&lt;AL507,YEAR(NOW())+$P$11,AL507))-YEAR(NOW()))))*IF(OR($P$9="",ISNUMBER($P$9)=FALSE),1,((1+$P$9/100)^(IF(OR($P$11="",ISNUMBER($P$11)=FALSE),AL507,IF(YEAR(NOW())+$P$11&lt;AL507,YEAR(NOW())+$P$11,AL507))-YEAR(NOW())))))</f>
        <v>7169.4376612000015</v>
      </c>
      <c r="AR507" s="251">
        <f ca="1">IF(M507=0,0,M507*AV507/100/IF(OR($P$7="",ISNUMBER($P$7)=FALSE),1,((1+$P$7/100)^(IF(OR($P$11="",ISNUMBER($P$11)=FALSE),AL507,IF(YEAR(NOW())+$P$11&lt;AL507,YEAR(NOW())+$P$11,AL507))-YEAR(NOW()))))*IF(OR($P$9="",ISNUMBER($P$9)=FALSE),1,((1+$P$9/100)^(IF(OR($P$11="",ISNUMBER($P$11)=FALSE),AL507,IF(YEAR(NOW())+$P$11&lt;AL507,YEAR(NOW())+$P$11,AL507))-YEAR(NOW())))))</f>
        <v>0</v>
      </c>
      <c r="AS507" s="251"/>
      <c r="AT507" s="251"/>
      <c r="AU507" s="251"/>
      <c r="AV507" s="78">
        <v>87.432166600000016</v>
      </c>
    </row>
    <row r="508" spans="1:48" x14ac:dyDescent="0.15">
      <c r="A508" s="112">
        <v>489</v>
      </c>
      <c r="B508" s="112" t="s">
        <v>1688</v>
      </c>
      <c r="C508" s="113" t="s">
        <v>1361</v>
      </c>
      <c r="D508" s="112" t="s">
        <v>1068</v>
      </c>
      <c r="E508" s="119" t="s">
        <v>1727</v>
      </c>
      <c r="F508" s="112" t="s">
        <v>966</v>
      </c>
      <c r="G508" s="112" t="s">
        <v>1392</v>
      </c>
      <c r="H508" s="112"/>
      <c r="I508" s="116"/>
      <c r="J508" s="288"/>
      <c r="K508" s="288"/>
      <c r="L508" s="288">
        <v>7700</v>
      </c>
      <c r="M508" s="288">
        <v>0</v>
      </c>
      <c r="N508" s="288"/>
      <c r="O508" s="288">
        <v>7700</v>
      </c>
      <c r="P508" s="288">
        <f t="shared" ca="1" si="22"/>
        <v>6732.2768282000006</v>
      </c>
      <c r="Q508" s="289"/>
      <c r="R508" s="289"/>
      <c r="S508" s="289"/>
      <c r="T508" s="290">
        <f t="shared" si="23"/>
        <v>0</v>
      </c>
      <c r="U508" s="109"/>
      <c r="V508" s="109" t="s">
        <v>1366</v>
      </c>
      <c r="W508" s="109" t="s">
        <v>1369</v>
      </c>
      <c r="X508" s="108" t="s">
        <v>1367</v>
      </c>
      <c r="Y508" s="108" t="s">
        <v>1064</v>
      </c>
      <c r="Z508" s="108"/>
      <c r="AA508" s="107">
        <f t="shared" ca="1" si="25"/>
        <v>54788</v>
      </c>
      <c r="AB508" s="108"/>
      <c r="AC508" s="108"/>
      <c r="AD508" s="108"/>
      <c r="AE508" s="108"/>
      <c r="AF508" s="108"/>
      <c r="AG508" s="108"/>
      <c r="AH508" s="108"/>
      <c r="AI508" s="109" t="s">
        <v>991</v>
      </c>
      <c r="AJ508" s="109"/>
      <c r="AL508" s="78">
        <v>2049</v>
      </c>
      <c r="AO508" s="251"/>
      <c r="AP508" s="251"/>
      <c r="AQ508" s="251">
        <f ca="1">IF(L508=0,0,L508*AV508/100/IF(OR($P$7="",ISNUMBER($P$7)=FALSE),1,((1+$P$7/100)^(IF(OR($P$11="",ISNUMBER($P$11)=FALSE),AL508,IF(YEAR(NOW())+$P$11&lt;AL508,YEAR(NOW())+$P$11,AL508))-YEAR(NOW()))))*IF(OR($P$9="",ISNUMBER($P$9)=FALSE),1,((1+$P$9/100)^(IF(OR($P$11="",ISNUMBER($P$11)=FALSE),AL508,IF(YEAR(NOW())+$P$11&lt;AL508,YEAR(NOW())+$P$11,AL508))-YEAR(NOW())))))</f>
        <v>6732.2768282000006</v>
      </c>
      <c r="AR508" s="251">
        <f ca="1">IF(M508=0,0,M508*AV508/100/IF(OR($P$7="",ISNUMBER($P$7)=FALSE),1,((1+$P$7/100)^(IF(OR($P$11="",ISNUMBER($P$11)=FALSE),AL508,IF(YEAR(NOW())+$P$11&lt;AL508,YEAR(NOW())+$P$11,AL508))-YEAR(NOW()))))*IF(OR($P$9="",ISNUMBER($P$9)=FALSE),1,((1+$P$9/100)^(IF(OR($P$11="",ISNUMBER($P$11)=FALSE),AL508,IF(YEAR(NOW())+$P$11&lt;AL508,YEAR(NOW())+$P$11,AL508))-YEAR(NOW())))))</f>
        <v>0</v>
      </c>
      <c r="AS508" s="251"/>
      <c r="AT508" s="251"/>
      <c r="AU508" s="251"/>
      <c r="AV508" s="78">
        <v>87.432166600000016</v>
      </c>
    </row>
    <row r="509" spans="1:48" x14ac:dyDescent="0.15">
      <c r="A509" s="112">
        <v>490</v>
      </c>
      <c r="B509" s="112" t="s">
        <v>1688</v>
      </c>
      <c r="C509" s="113" t="s">
        <v>1361</v>
      </c>
      <c r="D509" s="112" t="s">
        <v>1078</v>
      </c>
      <c r="E509" s="119" t="s">
        <v>1728</v>
      </c>
      <c r="F509" s="112" t="s">
        <v>966</v>
      </c>
      <c r="G509" s="112" t="s">
        <v>1392</v>
      </c>
      <c r="H509" s="112"/>
      <c r="I509" s="116"/>
      <c r="J509" s="288"/>
      <c r="K509" s="288"/>
      <c r="L509" s="288">
        <v>9100</v>
      </c>
      <c r="M509" s="288">
        <v>0</v>
      </c>
      <c r="N509" s="288"/>
      <c r="O509" s="288">
        <v>9100</v>
      </c>
      <c r="P509" s="288">
        <f t="shared" ca="1" si="22"/>
        <v>7956.3271606000017</v>
      </c>
      <c r="Q509" s="289"/>
      <c r="R509" s="289"/>
      <c r="S509" s="289"/>
      <c r="T509" s="290">
        <f t="shared" si="23"/>
        <v>0</v>
      </c>
      <c r="U509" s="109"/>
      <c r="V509" s="109" t="s">
        <v>1366</v>
      </c>
      <c r="W509" s="109" t="s">
        <v>1369</v>
      </c>
      <c r="X509" s="108" t="s">
        <v>1367</v>
      </c>
      <c r="Y509" s="108" t="s">
        <v>1406</v>
      </c>
      <c r="Z509" s="108"/>
      <c r="AA509" s="107">
        <f t="shared" ca="1" si="25"/>
        <v>70494</v>
      </c>
      <c r="AB509" s="108"/>
      <c r="AC509" s="108"/>
      <c r="AD509" s="108"/>
      <c r="AE509" s="108"/>
      <c r="AF509" s="108"/>
      <c r="AG509" s="108"/>
      <c r="AH509" s="108"/>
      <c r="AI509" s="109" t="s">
        <v>991</v>
      </c>
      <c r="AJ509" s="109"/>
      <c r="AL509" s="78">
        <v>2092</v>
      </c>
      <c r="AO509" s="251"/>
      <c r="AP509" s="251"/>
      <c r="AQ509" s="251">
        <f ca="1">IF(L509=0,0,L509*AV509/100/IF(OR($P$7="",ISNUMBER($P$7)=FALSE),1,((1+$P$7/100)^(IF(OR($P$11="",ISNUMBER($P$11)=FALSE),AL509,IF(YEAR(NOW())+$P$11&lt;AL509,YEAR(NOW())+$P$11,AL509))-YEAR(NOW()))))*IF(OR($P$9="",ISNUMBER($P$9)=FALSE),1,((1+$P$9/100)^(IF(OR($P$11="",ISNUMBER($P$11)=FALSE),AL509,IF(YEAR(NOW())+$P$11&lt;AL509,YEAR(NOW())+$P$11,AL509))-YEAR(NOW())))))</f>
        <v>7956.3271606000017</v>
      </c>
      <c r="AR509" s="251">
        <f ca="1">IF(M509=0,0,M509*AV509/100/IF(OR($P$7="",ISNUMBER($P$7)=FALSE),1,((1+$P$7/100)^(IF(OR($P$11="",ISNUMBER($P$11)=FALSE),AL509,IF(YEAR(NOW())+$P$11&lt;AL509,YEAR(NOW())+$P$11,AL509))-YEAR(NOW()))))*IF(OR($P$9="",ISNUMBER($P$9)=FALSE),1,((1+$P$9/100)^(IF(OR($P$11="",ISNUMBER($P$11)=FALSE),AL509,IF(YEAR(NOW())+$P$11&lt;AL509,YEAR(NOW())+$P$11,AL509))-YEAR(NOW())))))</f>
        <v>0</v>
      </c>
      <c r="AS509" s="251"/>
      <c r="AT509" s="251"/>
      <c r="AU509" s="251"/>
      <c r="AV509" s="78">
        <v>87.432166600000016</v>
      </c>
    </row>
    <row r="510" spans="1:48" x14ac:dyDescent="0.15">
      <c r="A510" s="112">
        <v>491</v>
      </c>
      <c r="B510" s="112" t="s">
        <v>1688</v>
      </c>
      <c r="C510" s="113" t="s">
        <v>1361</v>
      </c>
      <c r="D510" s="112" t="s">
        <v>1090</v>
      </c>
      <c r="E510" s="119" t="s">
        <v>1729</v>
      </c>
      <c r="F510" s="112" t="s">
        <v>966</v>
      </c>
      <c r="G510" s="112" t="s">
        <v>1392</v>
      </c>
      <c r="H510" s="112"/>
      <c r="I510" s="116">
        <v>1</v>
      </c>
      <c r="J510" s="288"/>
      <c r="K510" s="288"/>
      <c r="L510" s="288">
        <v>9100</v>
      </c>
      <c r="M510" s="288">
        <v>0</v>
      </c>
      <c r="N510" s="288"/>
      <c r="O510" s="288">
        <v>9100</v>
      </c>
      <c r="P510" s="288">
        <f t="shared" ca="1" si="22"/>
        <v>9100</v>
      </c>
      <c r="Q510" s="289"/>
      <c r="R510" s="289"/>
      <c r="S510" s="289"/>
      <c r="T510" s="290">
        <f t="shared" si="23"/>
        <v>0</v>
      </c>
      <c r="U510" s="109"/>
      <c r="V510" s="109" t="s">
        <v>1366</v>
      </c>
      <c r="W510" s="109" t="s">
        <v>1369</v>
      </c>
      <c r="X510" s="108" t="s">
        <v>1367</v>
      </c>
      <c r="Y510" s="108" t="s">
        <v>1084</v>
      </c>
      <c r="Z510" s="108"/>
      <c r="AA510" s="107">
        <f t="shared" ca="1" si="25"/>
        <v>50405</v>
      </c>
      <c r="AB510" s="108"/>
      <c r="AC510" s="108"/>
      <c r="AD510" s="108"/>
      <c r="AE510" s="108"/>
      <c r="AF510" s="108"/>
      <c r="AG510" s="108"/>
      <c r="AH510" s="108"/>
      <c r="AI510" s="109" t="s">
        <v>991</v>
      </c>
      <c r="AJ510" s="109"/>
      <c r="AL510" s="78">
        <v>2037</v>
      </c>
      <c r="AO510" s="251"/>
      <c r="AP510" s="251"/>
      <c r="AQ510" s="251">
        <f ca="1">IF(L510=0,0,L510*AV510/100/IF(OR($P$7="",ISNUMBER($P$7)=FALSE),1,((1+$P$7/100)^(IF(OR($P$11="",ISNUMBER($P$11)=FALSE),AL510,IF(YEAR(NOW())+$P$11&lt;AL510,YEAR(NOW())+$P$11,AL510))-YEAR(NOW()))))*IF(OR($P$9="",ISNUMBER($P$9)=FALSE),1,((1+$P$9/100)^(IF(OR($P$11="",ISNUMBER($P$11)=FALSE),AL510,IF(YEAR(NOW())+$P$11&lt;AL510,YEAR(NOW())+$P$11,AL510))-YEAR(NOW())))))</f>
        <v>9100</v>
      </c>
      <c r="AR510" s="251">
        <f ca="1">IF(M510=0,0,M510*AV510/100/IF(OR($P$7="",ISNUMBER($P$7)=FALSE),1,((1+$P$7/100)^(IF(OR($P$11="",ISNUMBER($P$11)=FALSE),AL510,IF(YEAR(NOW())+$P$11&lt;AL510,YEAR(NOW())+$P$11,AL510))-YEAR(NOW()))))*IF(OR($P$9="",ISNUMBER($P$9)=FALSE),1,((1+$P$9/100)^(IF(OR($P$11="",ISNUMBER($P$11)=FALSE),AL510,IF(YEAR(NOW())+$P$11&lt;AL510,YEAR(NOW())+$P$11,AL510))-YEAR(NOW())))))</f>
        <v>0</v>
      </c>
      <c r="AS510" s="251"/>
      <c r="AT510" s="251"/>
      <c r="AU510" s="251"/>
      <c r="AV510" s="78">
        <v>100</v>
      </c>
    </row>
    <row r="511" spans="1:48" x14ac:dyDescent="0.15">
      <c r="A511" s="112">
        <v>492</v>
      </c>
      <c r="B511" s="112" t="s">
        <v>1688</v>
      </c>
      <c r="C511" s="113" t="s">
        <v>1361</v>
      </c>
      <c r="D511" s="112" t="s">
        <v>1135</v>
      </c>
      <c r="E511" s="119" t="s">
        <v>1730</v>
      </c>
      <c r="F511" s="112" t="s">
        <v>966</v>
      </c>
      <c r="G511" s="112" t="s">
        <v>1392</v>
      </c>
      <c r="H511" s="112"/>
      <c r="I511" s="116"/>
      <c r="J511" s="288"/>
      <c r="K511" s="288"/>
      <c r="L511" s="288">
        <v>7700</v>
      </c>
      <c r="M511" s="288">
        <v>0</v>
      </c>
      <c r="N511" s="288"/>
      <c r="O511" s="288">
        <v>7700</v>
      </c>
      <c r="P511" s="288">
        <f t="shared" ca="1" si="22"/>
        <v>6732.2768282000006</v>
      </c>
      <c r="Q511" s="289"/>
      <c r="R511" s="289"/>
      <c r="S511" s="289"/>
      <c r="T511" s="290">
        <f t="shared" si="23"/>
        <v>0</v>
      </c>
      <c r="U511" s="109"/>
      <c r="V511" s="109" t="s">
        <v>1366</v>
      </c>
      <c r="W511" s="109" t="s">
        <v>1369</v>
      </c>
      <c r="X511" s="108" t="s">
        <v>1367</v>
      </c>
      <c r="Y511" s="108" t="s">
        <v>1135</v>
      </c>
      <c r="Z511" s="108"/>
      <c r="AA511" s="107">
        <f t="shared" ca="1" si="25"/>
        <v>77067</v>
      </c>
      <c r="AB511" s="108"/>
      <c r="AC511" s="108"/>
      <c r="AD511" s="108"/>
      <c r="AE511" s="108"/>
      <c r="AF511" s="108"/>
      <c r="AG511" s="108"/>
      <c r="AH511" s="108"/>
      <c r="AI511" s="109" t="s">
        <v>991</v>
      </c>
      <c r="AJ511" s="109"/>
      <c r="AL511" s="78">
        <v>2110</v>
      </c>
      <c r="AO511" s="251"/>
      <c r="AP511" s="251"/>
      <c r="AQ511" s="251">
        <f ca="1">IF(L511=0,0,L511*AV511/100/IF(OR($P$7="",ISNUMBER($P$7)=FALSE),1,((1+$P$7/100)^(IF(OR($P$11="",ISNUMBER($P$11)=FALSE),AL511,IF(YEAR(NOW())+$P$11&lt;AL511,YEAR(NOW())+$P$11,AL511))-YEAR(NOW()))))*IF(OR($P$9="",ISNUMBER($P$9)=FALSE),1,((1+$P$9/100)^(IF(OR($P$11="",ISNUMBER($P$11)=FALSE),AL511,IF(YEAR(NOW())+$P$11&lt;AL511,YEAR(NOW())+$P$11,AL511))-YEAR(NOW())))))</f>
        <v>6732.2768282000006</v>
      </c>
      <c r="AR511" s="251">
        <f ca="1">IF(M511=0,0,M511*AV511/100/IF(OR($P$7="",ISNUMBER($P$7)=FALSE),1,((1+$P$7/100)^(IF(OR($P$11="",ISNUMBER($P$11)=FALSE),AL511,IF(YEAR(NOW())+$P$11&lt;AL511,YEAR(NOW())+$P$11,AL511))-YEAR(NOW()))))*IF(OR($P$9="",ISNUMBER($P$9)=FALSE),1,((1+$P$9/100)^(IF(OR($P$11="",ISNUMBER($P$11)=FALSE),AL511,IF(YEAR(NOW())+$P$11&lt;AL511,YEAR(NOW())+$P$11,AL511))-YEAR(NOW())))))</f>
        <v>0</v>
      </c>
      <c r="AS511" s="251"/>
      <c r="AT511" s="251"/>
      <c r="AU511" s="251"/>
      <c r="AV511" s="78">
        <v>87.432166600000016</v>
      </c>
    </row>
    <row r="512" spans="1:48" x14ac:dyDescent="0.15">
      <c r="A512" s="112">
        <v>493</v>
      </c>
      <c r="B512" s="112" t="s">
        <v>1688</v>
      </c>
      <c r="C512" s="113" t="s">
        <v>1361</v>
      </c>
      <c r="D512" s="112" t="s">
        <v>1132</v>
      </c>
      <c r="E512" s="119" t="s">
        <v>1731</v>
      </c>
      <c r="F512" s="112" t="s">
        <v>966</v>
      </c>
      <c r="G512" s="112" t="s">
        <v>1392</v>
      </c>
      <c r="H512" s="112"/>
      <c r="I512" s="116">
        <v>1</v>
      </c>
      <c r="J512" s="288"/>
      <c r="K512" s="288"/>
      <c r="L512" s="288">
        <v>8800</v>
      </c>
      <c r="M512" s="288">
        <v>0</v>
      </c>
      <c r="N512" s="288"/>
      <c r="O512" s="288">
        <v>8800</v>
      </c>
      <c r="P512" s="288">
        <f t="shared" ca="1" si="22"/>
        <v>8800</v>
      </c>
      <c r="Q512" s="289"/>
      <c r="R512" s="289"/>
      <c r="S512" s="289"/>
      <c r="T512" s="290">
        <f t="shared" si="23"/>
        <v>0</v>
      </c>
      <c r="U512" s="109"/>
      <c r="V512" s="109" t="s">
        <v>1366</v>
      </c>
      <c r="W512" s="109" t="s">
        <v>1369</v>
      </c>
      <c r="X512" s="108" t="s">
        <v>1367</v>
      </c>
      <c r="Y512" s="108" t="s">
        <v>1135</v>
      </c>
      <c r="Z512" s="108"/>
      <c r="AA512" s="107">
        <f t="shared" ca="1" si="25"/>
        <v>51501</v>
      </c>
      <c r="AB512" s="108"/>
      <c r="AC512" s="108"/>
      <c r="AD512" s="108"/>
      <c r="AE512" s="108"/>
      <c r="AF512" s="108"/>
      <c r="AG512" s="108"/>
      <c r="AH512" s="108"/>
      <c r="AI512" s="109" t="s">
        <v>991</v>
      </c>
      <c r="AJ512" s="109"/>
      <c r="AL512" s="78">
        <v>2040</v>
      </c>
      <c r="AO512" s="251"/>
      <c r="AP512" s="251"/>
      <c r="AQ512" s="251">
        <f ca="1">IF(L512=0,0,L512*AV512/100/IF(OR($P$7="",ISNUMBER($P$7)=FALSE),1,((1+$P$7/100)^(IF(OR($P$11="",ISNUMBER($P$11)=FALSE),AL512,IF(YEAR(NOW())+$P$11&lt;AL512,YEAR(NOW())+$P$11,AL512))-YEAR(NOW()))))*IF(OR($P$9="",ISNUMBER($P$9)=FALSE),1,((1+$P$9/100)^(IF(OR($P$11="",ISNUMBER($P$11)=FALSE),AL512,IF(YEAR(NOW())+$P$11&lt;AL512,YEAR(NOW())+$P$11,AL512))-YEAR(NOW())))))</f>
        <v>8800</v>
      </c>
      <c r="AR512" s="251">
        <f ca="1">IF(M512=0,0,M512*AV512/100/IF(OR($P$7="",ISNUMBER($P$7)=FALSE),1,((1+$P$7/100)^(IF(OR($P$11="",ISNUMBER($P$11)=FALSE),AL512,IF(YEAR(NOW())+$P$11&lt;AL512,YEAR(NOW())+$P$11,AL512))-YEAR(NOW()))))*IF(OR($P$9="",ISNUMBER($P$9)=FALSE),1,((1+$P$9/100)^(IF(OR($P$11="",ISNUMBER($P$11)=FALSE),AL512,IF(YEAR(NOW())+$P$11&lt;AL512,YEAR(NOW())+$P$11,AL512))-YEAR(NOW())))))</f>
        <v>0</v>
      </c>
      <c r="AS512" s="251"/>
      <c r="AT512" s="251"/>
      <c r="AU512" s="251"/>
      <c r="AV512" s="78">
        <v>100</v>
      </c>
    </row>
    <row r="513" spans="1:48" x14ac:dyDescent="0.15">
      <c r="A513" s="112">
        <v>494</v>
      </c>
      <c r="B513" s="112" t="s">
        <v>1688</v>
      </c>
      <c r="C513" s="113" t="s">
        <v>1361</v>
      </c>
      <c r="D513" s="112" t="s">
        <v>1064</v>
      </c>
      <c r="E513" s="119" t="s">
        <v>1732</v>
      </c>
      <c r="F513" s="112" t="s">
        <v>966</v>
      </c>
      <c r="G513" s="112" t="s">
        <v>1392</v>
      </c>
      <c r="H513" s="112"/>
      <c r="I513" s="116"/>
      <c r="J513" s="288"/>
      <c r="K513" s="288"/>
      <c r="L513" s="288">
        <v>8200</v>
      </c>
      <c r="M513" s="288">
        <v>0</v>
      </c>
      <c r="N513" s="288"/>
      <c r="O513" s="288">
        <v>8200</v>
      </c>
      <c r="P513" s="288">
        <f t="shared" ca="1" si="22"/>
        <v>7169.4376612000015</v>
      </c>
      <c r="Q513" s="289"/>
      <c r="R513" s="289"/>
      <c r="S513" s="289"/>
      <c r="T513" s="290">
        <f t="shared" si="23"/>
        <v>0</v>
      </c>
      <c r="U513" s="109"/>
      <c r="V513" s="109" t="s">
        <v>1366</v>
      </c>
      <c r="W513" s="109" t="s">
        <v>1369</v>
      </c>
      <c r="X513" s="108" t="s">
        <v>1367</v>
      </c>
      <c r="Y513" s="108" t="s">
        <v>1416</v>
      </c>
      <c r="Z513" s="108"/>
      <c r="AA513" s="107">
        <f t="shared" ca="1" si="25"/>
        <v>53327</v>
      </c>
      <c r="AB513" s="108"/>
      <c r="AC513" s="108"/>
      <c r="AD513" s="108"/>
      <c r="AE513" s="108"/>
      <c r="AF513" s="108"/>
      <c r="AG513" s="108"/>
      <c r="AH513" s="108"/>
      <c r="AI513" s="109" t="s">
        <v>991</v>
      </c>
      <c r="AJ513" s="109"/>
      <c r="AL513" s="78">
        <v>2045</v>
      </c>
      <c r="AO513" s="251"/>
      <c r="AP513" s="251"/>
      <c r="AQ513" s="251">
        <f ca="1">IF(L513=0,0,L513*AV513/100/IF(OR($P$7="",ISNUMBER($P$7)=FALSE),1,((1+$P$7/100)^(IF(OR($P$11="",ISNUMBER($P$11)=FALSE),AL513,IF(YEAR(NOW())+$P$11&lt;AL513,YEAR(NOW())+$P$11,AL513))-YEAR(NOW()))))*IF(OR($P$9="",ISNUMBER($P$9)=FALSE),1,((1+$P$9/100)^(IF(OR($P$11="",ISNUMBER($P$11)=FALSE),AL513,IF(YEAR(NOW())+$P$11&lt;AL513,YEAR(NOW())+$P$11,AL513))-YEAR(NOW())))))</f>
        <v>7169.4376612000015</v>
      </c>
      <c r="AR513" s="251">
        <f ca="1">IF(M513=0,0,M513*AV513/100/IF(OR($P$7="",ISNUMBER($P$7)=FALSE),1,((1+$P$7/100)^(IF(OR($P$11="",ISNUMBER($P$11)=FALSE),AL513,IF(YEAR(NOW())+$P$11&lt;AL513,YEAR(NOW())+$P$11,AL513))-YEAR(NOW()))))*IF(OR($P$9="",ISNUMBER($P$9)=FALSE),1,((1+$P$9/100)^(IF(OR($P$11="",ISNUMBER($P$11)=FALSE),AL513,IF(YEAR(NOW())+$P$11&lt;AL513,YEAR(NOW())+$P$11,AL513))-YEAR(NOW())))))</f>
        <v>0</v>
      </c>
      <c r="AS513" s="251"/>
      <c r="AT513" s="251"/>
      <c r="AU513" s="251"/>
      <c r="AV513" s="78">
        <v>87.432166600000016</v>
      </c>
    </row>
    <row r="514" spans="1:48" x14ac:dyDescent="0.15">
      <c r="A514" s="112">
        <v>495</v>
      </c>
      <c r="B514" s="112" t="s">
        <v>1688</v>
      </c>
      <c r="C514" s="113" t="s">
        <v>1361</v>
      </c>
      <c r="D514" s="112" t="s">
        <v>1097</v>
      </c>
      <c r="E514" s="119" t="s">
        <v>1733</v>
      </c>
      <c r="F514" s="112" t="s">
        <v>966</v>
      </c>
      <c r="G514" s="112" t="s">
        <v>1392</v>
      </c>
      <c r="H514" s="112"/>
      <c r="I514" s="116"/>
      <c r="J514" s="288"/>
      <c r="K514" s="288"/>
      <c r="L514" s="288">
        <v>7700</v>
      </c>
      <c r="M514" s="288">
        <v>0</v>
      </c>
      <c r="N514" s="288"/>
      <c r="O514" s="288">
        <v>7700</v>
      </c>
      <c r="P514" s="288">
        <f t="shared" ca="1" si="22"/>
        <v>6732.2768282000006</v>
      </c>
      <c r="Q514" s="289"/>
      <c r="R514" s="289"/>
      <c r="S514" s="289"/>
      <c r="T514" s="290">
        <f t="shared" si="23"/>
        <v>0</v>
      </c>
      <c r="U514" s="109"/>
      <c r="V514" s="109" t="s">
        <v>1366</v>
      </c>
      <c r="W514" s="109" t="s">
        <v>1369</v>
      </c>
      <c r="X514" s="108" t="s">
        <v>1367</v>
      </c>
      <c r="Y514" s="108" t="s">
        <v>1099</v>
      </c>
      <c r="Z514" s="108"/>
      <c r="AA514" s="107">
        <f t="shared" ca="1" si="25"/>
        <v>54057</v>
      </c>
      <c r="AB514" s="108"/>
      <c r="AC514" s="108"/>
      <c r="AD514" s="108"/>
      <c r="AE514" s="108"/>
      <c r="AF514" s="108"/>
      <c r="AG514" s="108"/>
      <c r="AH514" s="108"/>
      <c r="AI514" s="109" t="s">
        <v>991</v>
      </c>
      <c r="AJ514" s="109"/>
      <c r="AL514" s="78">
        <v>2047</v>
      </c>
      <c r="AO514" s="251"/>
      <c r="AP514" s="251"/>
      <c r="AQ514" s="251">
        <f ca="1">IF(L514=0,0,L514*AV514/100/IF(OR($P$7="",ISNUMBER($P$7)=FALSE),1,((1+$P$7/100)^(IF(OR($P$11="",ISNUMBER($P$11)=FALSE),AL514,IF(YEAR(NOW())+$P$11&lt;AL514,YEAR(NOW())+$P$11,AL514))-YEAR(NOW()))))*IF(OR($P$9="",ISNUMBER($P$9)=FALSE),1,((1+$P$9/100)^(IF(OR($P$11="",ISNUMBER($P$11)=FALSE),AL514,IF(YEAR(NOW())+$P$11&lt;AL514,YEAR(NOW())+$P$11,AL514))-YEAR(NOW())))))</f>
        <v>6732.2768282000006</v>
      </c>
      <c r="AR514" s="251">
        <f ca="1">IF(M514=0,0,M514*AV514/100/IF(OR($P$7="",ISNUMBER($P$7)=FALSE),1,((1+$P$7/100)^(IF(OR($P$11="",ISNUMBER($P$11)=FALSE),AL514,IF(YEAR(NOW())+$P$11&lt;AL514,YEAR(NOW())+$P$11,AL514))-YEAR(NOW()))))*IF(OR($P$9="",ISNUMBER($P$9)=FALSE),1,((1+$P$9/100)^(IF(OR($P$11="",ISNUMBER($P$11)=FALSE),AL514,IF(YEAR(NOW())+$P$11&lt;AL514,YEAR(NOW())+$P$11,AL514))-YEAR(NOW())))))</f>
        <v>0</v>
      </c>
      <c r="AS514" s="251"/>
      <c r="AT514" s="251"/>
      <c r="AU514" s="251"/>
      <c r="AV514" s="78">
        <v>87.432166600000016</v>
      </c>
    </row>
    <row r="515" spans="1:48" x14ac:dyDescent="0.15">
      <c r="A515" s="112">
        <v>496</v>
      </c>
      <c r="B515" s="112" t="s">
        <v>1688</v>
      </c>
      <c r="C515" s="113" t="s">
        <v>1361</v>
      </c>
      <c r="D515" s="112" t="s">
        <v>1046</v>
      </c>
      <c r="E515" s="119" t="s">
        <v>1734</v>
      </c>
      <c r="F515" s="112" t="s">
        <v>966</v>
      </c>
      <c r="G515" s="112" t="s">
        <v>1392</v>
      </c>
      <c r="H515" s="112"/>
      <c r="I515" s="116">
        <v>0.75</v>
      </c>
      <c r="J515" s="288"/>
      <c r="K515" s="288"/>
      <c r="L515" s="288">
        <v>8800</v>
      </c>
      <c r="M515" s="288">
        <v>0</v>
      </c>
      <c r="N515" s="288"/>
      <c r="O515" s="288">
        <v>8800</v>
      </c>
      <c r="P515" s="288">
        <f t="shared" ca="1" si="22"/>
        <v>6600</v>
      </c>
      <c r="Q515" s="289"/>
      <c r="R515" s="289"/>
      <c r="S515" s="289"/>
      <c r="T515" s="290">
        <f t="shared" si="23"/>
        <v>0</v>
      </c>
      <c r="U515" s="109"/>
      <c r="V515" s="109" t="s">
        <v>1366</v>
      </c>
      <c r="W515" s="109" t="s">
        <v>1369</v>
      </c>
      <c r="X515" s="108" t="s">
        <v>1367</v>
      </c>
      <c r="Y515" s="108" t="s">
        <v>1035</v>
      </c>
      <c r="Z515" s="108"/>
      <c r="AA515" s="107">
        <f t="shared" ca="1" si="25"/>
        <v>46752</v>
      </c>
      <c r="AB515" s="108"/>
      <c r="AC515" s="108"/>
      <c r="AD515" s="108"/>
      <c r="AE515" s="108"/>
      <c r="AF515" s="108"/>
      <c r="AG515" s="108"/>
      <c r="AH515" s="108"/>
      <c r="AI515" s="109" t="s">
        <v>991</v>
      </c>
      <c r="AJ515" s="109"/>
      <c r="AL515" s="78">
        <v>2027</v>
      </c>
      <c r="AO515" s="251"/>
      <c r="AP515" s="251"/>
      <c r="AQ515" s="251">
        <f ca="1">IF(L515=0,0,L515*AV515/100/IF(OR($P$7="",ISNUMBER($P$7)=FALSE),1,((1+$P$7/100)^(IF(OR($P$11="",ISNUMBER($P$11)=FALSE),AL515,IF(YEAR(NOW())+$P$11&lt;AL515,YEAR(NOW())+$P$11,AL515))-YEAR(NOW()))))*IF(OR($P$9="",ISNUMBER($P$9)=FALSE),1,((1+$P$9/100)^(IF(OR($P$11="",ISNUMBER($P$11)=FALSE),AL515,IF(YEAR(NOW())+$P$11&lt;AL515,YEAR(NOW())+$P$11,AL515))-YEAR(NOW())))))</f>
        <v>6600</v>
      </c>
      <c r="AR515" s="251">
        <f ca="1">IF(M515=0,0,M515*AV515/100/IF(OR($P$7="",ISNUMBER($P$7)=FALSE),1,((1+$P$7/100)^(IF(OR($P$11="",ISNUMBER($P$11)=FALSE),AL515,IF(YEAR(NOW())+$P$11&lt;AL515,YEAR(NOW())+$P$11,AL515))-YEAR(NOW()))))*IF(OR($P$9="",ISNUMBER($P$9)=FALSE),1,((1+$P$9/100)^(IF(OR($P$11="",ISNUMBER($P$11)=FALSE),AL515,IF(YEAR(NOW())+$P$11&lt;AL515,YEAR(NOW())+$P$11,AL515))-YEAR(NOW())))))</f>
        <v>0</v>
      </c>
      <c r="AS515" s="251"/>
      <c r="AT515" s="251"/>
      <c r="AU515" s="251"/>
      <c r="AV515" s="78">
        <v>75</v>
      </c>
    </row>
    <row r="516" spans="1:48" x14ac:dyDescent="0.15">
      <c r="A516" s="112">
        <v>497</v>
      </c>
      <c r="B516" s="112" t="s">
        <v>1688</v>
      </c>
      <c r="C516" s="113" t="s">
        <v>1361</v>
      </c>
      <c r="D516" s="112" t="s">
        <v>1074</v>
      </c>
      <c r="E516" s="119" t="s">
        <v>1735</v>
      </c>
      <c r="F516" s="112" t="s">
        <v>966</v>
      </c>
      <c r="G516" s="112" t="s">
        <v>1392</v>
      </c>
      <c r="H516" s="112"/>
      <c r="I516" s="116"/>
      <c r="J516" s="288"/>
      <c r="K516" s="288"/>
      <c r="L516" s="288">
        <v>7700</v>
      </c>
      <c r="M516" s="288">
        <v>0</v>
      </c>
      <c r="N516" s="288"/>
      <c r="O516" s="288">
        <v>7700</v>
      </c>
      <c r="P516" s="288">
        <f t="shared" ca="1" si="22"/>
        <v>6732.2768282000006</v>
      </c>
      <c r="Q516" s="289"/>
      <c r="R516" s="289"/>
      <c r="S516" s="289"/>
      <c r="T516" s="290">
        <f t="shared" si="23"/>
        <v>0</v>
      </c>
      <c r="U516" s="109"/>
      <c r="V516" s="109" t="s">
        <v>1366</v>
      </c>
      <c r="W516" s="109" t="s">
        <v>1369</v>
      </c>
      <c r="X516" s="108" t="s">
        <v>1367</v>
      </c>
      <c r="Y516" s="108" t="s">
        <v>1423</v>
      </c>
      <c r="Z516" s="108"/>
      <c r="AA516" s="107">
        <f t="shared" ca="1" si="25"/>
        <v>56979</v>
      </c>
      <c r="AB516" s="108"/>
      <c r="AC516" s="108"/>
      <c r="AD516" s="108"/>
      <c r="AE516" s="108"/>
      <c r="AF516" s="108"/>
      <c r="AG516" s="108"/>
      <c r="AH516" s="108"/>
      <c r="AI516" s="109" t="s">
        <v>991</v>
      </c>
      <c r="AJ516" s="109"/>
      <c r="AL516" s="78">
        <v>2055</v>
      </c>
      <c r="AO516" s="251"/>
      <c r="AP516" s="251"/>
      <c r="AQ516" s="251">
        <f ca="1">IF(L516=0,0,L516*AV516/100/IF(OR($P$7="",ISNUMBER($P$7)=FALSE),1,((1+$P$7/100)^(IF(OR($P$11="",ISNUMBER($P$11)=FALSE),AL516,IF(YEAR(NOW())+$P$11&lt;AL516,YEAR(NOW())+$P$11,AL516))-YEAR(NOW()))))*IF(OR($P$9="",ISNUMBER($P$9)=FALSE),1,((1+$P$9/100)^(IF(OR($P$11="",ISNUMBER($P$11)=FALSE),AL516,IF(YEAR(NOW())+$P$11&lt;AL516,YEAR(NOW())+$P$11,AL516))-YEAR(NOW())))))</f>
        <v>6732.2768282000006</v>
      </c>
      <c r="AR516" s="251">
        <f ca="1">IF(M516=0,0,M516*AV516/100/IF(OR($P$7="",ISNUMBER($P$7)=FALSE),1,((1+$P$7/100)^(IF(OR($P$11="",ISNUMBER($P$11)=FALSE),AL516,IF(YEAR(NOW())+$P$11&lt;AL516,YEAR(NOW())+$P$11,AL516))-YEAR(NOW()))))*IF(OR($P$9="",ISNUMBER($P$9)=FALSE),1,((1+$P$9/100)^(IF(OR($P$11="",ISNUMBER($P$11)=FALSE),AL516,IF(YEAR(NOW())+$P$11&lt;AL516,YEAR(NOW())+$P$11,AL516))-YEAR(NOW())))))</f>
        <v>0</v>
      </c>
      <c r="AS516" s="251"/>
      <c r="AT516" s="251"/>
      <c r="AU516" s="251"/>
      <c r="AV516" s="78">
        <v>87.432166600000016</v>
      </c>
    </row>
    <row r="517" spans="1:48" x14ac:dyDescent="0.15">
      <c r="A517" s="112">
        <v>498</v>
      </c>
      <c r="B517" s="112" t="s">
        <v>1688</v>
      </c>
      <c r="C517" s="113" t="s">
        <v>1361</v>
      </c>
      <c r="D517" s="112" t="s">
        <v>1094</v>
      </c>
      <c r="E517" s="119" t="s">
        <v>1736</v>
      </c>
      <c r="F517" s="112" t="s">
        <v>966</v>
      </c>
      <c r="G517" s="112" t="s">
        <v>1392</v>
      </c>
      <c r="H517" s="112"/>
      <c r="I517" s="116">
        <v>1</v>
      </c>
      <c r="J517" s="288"/>
      <c r="K517" s="288"/>
      <c r="L517" s="288">
        <v>7700</v>
      </c>
      <c r="M517" s="288">
        <v>0</v>
      </c>
      <c r="N517" s="288"/>
      <c r="O517" s="288">
        <v>7700</v>
      </c>
      <c r="P517" s="288">
        <f t="shared" ca="1" si="22"/>
        <v>7700</v>
      </c>
      <c r="Q517" s="289"/>
      <c r="R517" s="289"/>
      <c r="S517" s="289"/>
      <c r="T517" s="290">
        <f t="shared" si="23"/>
        <v>0</v>
      </c>
      <c r="U517" s="109"/>
      <c r="V517" s="109" t="s">
        <v>1366</v>
      </c>
      <c r="W517" s="109" t="s">
        <v>1369</v>
      </c>
      <c r="X517" s="108" t="s">
        <v>1367</v>
      </c>
      <c r="Y517" s="108" t="s">
        <v>1094</v>
      </c>
      <c r="Z517" s="108"/>
      <c r="AA517" s="107">
        <f t="shared" ca="1" si="25"/>
        <v>46752</v>
      </c>
      <c r="AB517" s="108"/>
      <c r="AC517" s="108"/>
      <c r="AD517" s="108"/>
      <c r="AE517" s="108"/>
      <c r="AF517" s="108"/>
      <c r="AG517" s="108"/>
      <c r="AH517" s="108"/>
      <c r="AI517" s="109" t="s">
        <v>991</v>
      </c>
      <c r="AJ517" s="109"/>
      <c r="AL517" s="78">
        <v>2027</v>
      </c>
      <c r="AO517" s="251"/>
      <c r="AP517" s="251"/>
      <c r="AQ517" s="251">
        <f ca="1">IF(L517=0,0,L517*AV517/100/IF(OR($P$7="",ISNUMBER($P$7)=FALSE),1,((1+$P$7/100)^(IF(OR($P$11="",ISNUMBER($P$11)=FALSE),AL517,IF(YEAR(NOW())+$P$11&lt;AL517,YEAR(NOW())+$P$11,AL517))-YEAR(NOW()))))*IF(OR($P$9="",ISNUMBER($P$9)=FALSE),1,((1+$P$9/100)^(IF(OR($P$11="",ISNUMBER($P$11)=FALSE),AL517,IF(YEAR(NOW())+$P$11&lt;AL517,YEAR(NOW())+$P$11,AL517))-YEAR(NOW())))))</f>
        <v>7700</v>
      </c>
      <c r="AR517" s="251">
        <f ca="1">IF(M517=0,0,M517*AV517/100/IF(OR($P$7="",ISNUMBER($P$7)=FALSE),1,((1+$P$7/100)^(IF(OR($P$11="",ISNUMBER($P$11)=FALSE),AL517,IF(YEAR(NOW())+$P$11&lt;AL517,YEAR(NOW())+$P$11,AL517))-YEAR(NOW()))))*IF(OR($P$9="",ISNUMBER($P$9)=FALSE),1,((1+$P$9/100)^(IF(OR($P$11="",ISNUMBER($P$11)=FALSE),AL517,IF(YEAR(NOW())+$P$11&lt;AL517,YEAR(NOW())+$P$11,AL517))-YEAR(NOW())))))</f>
        <v>0</v>
      </c>
      <c r="AS517" s="251"/>
      <c r="AT517" s="251"/>
      <c r="AU517" s="251"/>
      <c r="AV517" s="78">
        <v>100</v>
      </c>
    </row>
    <row r="518" spans="1:48" x14ac:dyDescent="0.15">
      <c r="A518" s="112">
        <v>499</v>
      </c>
      <c r="B518" s="112" t="s">
        <v>1688</v>
      </c>
      <c r="C518" s="113" t="s">
        <v>1361</v>
      </c>
      <c r="D518" s="112" t="s">
        <v>1399</v>
      </c>
      <c r="E518" s="119" t="s">
        <v>1737</v>
      </c>
      <c r="F518" s="112" t="s">
        <v>1387</v>
      </c>
      <c r="G518" s="112" t="s">
        <v>1392</v>
      </c>
      <c r="H518" s="112"/>
      <c r="I518" s="116"/>
      <c r="J518" s="288"/>
      <c r="K518" s="288"/>
      <c r="L518" s="288">
        <v>11800</v>
      </c>
      <c r="M518" s="288">
        <v>0</v>
      </c>
      <c r="N518" s="288"/>
      <c r="O518" s="288">
        <v>11800</v>
      </c>
      <c r="P518" s="288">
        <f t="shared" ca="1" si="22"/>
        <v>10316.995658800002</v>
      </c>
      <c r="Q518" s="289"/>
      <c r="R518" s="289"/>
      <c r="S518" s="289"/>
      <c r="T518" s="290">
        <f t="shared" si="23"/>
        <v>0</v>
      </c>
      <c r="U518" s="109"/>
      <c r="V518" s="109" t="s">
        <v>1366</v>
      </c>
      <c r="W518" s="109" t="s">
        <v>1369</v>
      </c>
      <c r="X518" s="108" t="s">
        <v>1367</v>
      </c>
      <c r="Y518" s="108" t="s">
        <v>1404</v>
      </c>
      <c r="Z518" s="108"/>
      <c r="AA518" s="107">
        <f t="shared" ca="1" si="25"/>
        <v>77067</v>
      </c>
      <c r="AB518" s="108"/>
      <c r="AC518" s="108"/>
      <c r="AD518" s="108"/>
      <c r="AE518" s="108"/>
      <c r="AF518" s="108"/>
      <c r="AG518" s="108"/>
      <c r="AH518" s="108"/>
      <c r="AI518" s="109" t="s">
        <v>995</v>
      </c>
      <c r="AJ518" s="109"/>
      <c r="AL518" s="78">
        <v>2110</v>
      </c>
      <c r="AO518" s="251"/>
      <c r="AP518" s="251"/>
      <c r="AQ518" s="251">
        <f ca="1">IF(L518=0,0,L518*AV518/100/IF(OR($P$7="",ISNUMBER($P$7)=FALSE),1,((1+$P$7/100)^(IF(OR($P$11="",ISNUMBER($P$11)=FALSE),AL518,IF(YEAR(NOW())+$P$11&lt;AL518,YEAR(NOW())+$P$11,AL518))-YEAR(NOW()))))*IF(OR($P$9="",ISNUMBER($P$9)=FALSE),1,((1+$P$9/100)^(IF(OR($P$11="",ISNUMBER($P$11)=FALSE),AL518,IF(YEAR(NOW())+$P$11&lt;AL518,YEAR(NOW())+$P$11,AL518))-YEAR(NOW())))))</f>
        <v>10316.995658800002</v>
      </c>
      <c r="AR518" s="251">
        <f ca="1">IF(M518=0,0,M518*AV518/100/IF(OR($P$7="",ISNUMBER($P$7)=FALSE),1,((1+$P$7/100)^(IF(OR($P$11="",ISNUMBER($P$11)=FALSE),AL518,IF(YEAR(NOW())+$P$11&lt;AL518,YEAR(NOW())+$P$11,AL518))-YEAR(NOW()))))*IF(OR($P$9="",ISNUMBER($P$9)=FALSE),1,((1+$P$9/100)^(IF(OR($P$11="",ISNUMBER($P$11)=FALSE),AL518,IF(YEAR(NOW())+$P$11&lt;AL518,YEAR(NOW())+$P$11,AL518))-YEAR(NOW())))))</f>
        <v>0</v>
      </c>
      <c r="AS518" s="251"/>
      <c r="AT518" s="251"/>
      <c r="AU518" s="251"/>
      <c r="AV518" s="78">
        <v>87.432166600000016</v>
      </c>
    </row>
    <row r="519" spans="1:48" x14ac:dyDescent="0.15">
      <c r="A519" s="112">
        <v>500</v>
      </c>
      <c r="B519" s="112" t="s">
        <v>1688</v>
      </c>
      <c r="C519" s="113" t="s">
        <v>1361</v>
      </c>
      <c r="D519" s="112" t="s">
        <v>1400</v>
      </c>
      <c r="E519" s="119" t="s">
        <v>1738</v>
      </c>
      <c r="F519" s="112" t="s">
        <v>1387</v>
      </c>
      <c r="G519" s="112" t="s">
        <v>1392</v>
      </c>
      <c r="H519" s="112"/>
      <c r="I519" s="116"/>
      <c r="J519" s="288"/>
      <c r="K519" s="288"/>
      <c r="L519" s="288">
        <v>11500</v>
      </c>
      <c r="M519" s="288">
        <v>0</v>
      </c>
      <c r="N519" s="288"/>
      <c r="O519" s="288">
        <v>11500</v>
      </c>
      <c r="P519" s="288">
        <f t="shared" ca="1" si="22"/>
        <v>10054.699159000002</v>
      </c>
      <c r="Q519" s="289"/>
      <c r="R519" s="289"/>
      <c r="S519" s="289"/>
      <c r="T519" s="290">
        <f t="shared" si="23"/>
        <v>0</v>
      </c>
      <c r="U519" s="109"/>
      <c r="V519" s="109" t="s">
        <v>1366</v>
      </c>
      <c r="W519" s="109" t="s">
        <v>1369</v>
      </c>
      <c r="X519" s="108" t="s">
        <v>1367</v>
      </c>
      <c r="Y519" s="108" t="s">
        <v>1404</v>
      </c>
      <c r="Z519" s="108"/>
      <c r="AA519" s="107">
        <f t="shared" ca="1" si="25"/>
        <v>76337</v>
      </c>
      <c r="AB519" s="108"/>
      <c r="AC519" s="108"/>
      <c r="AD519" s="108"/>
      <c r="AE519" s="108"/>
      <c r="AF519" s="108"/>
      <c r="AG519" s="108"/>
      <c r="AH519" s="108"/>
      <c r="AI519" s="109" t="s">
        <v>995</v>
      </c>
      <c r="AJ519" s="109"/>
      <c r="AL519" s="78">
        <v>2108</v>
      </c>
      <c r="AO519" s="251"/>
      <c r="AP519" s="251"/>
      <c r="AQ519" s="251">
        <f ca="1">IF(L519=0,0,L519*AV519/100/IF(OR($P$7="",ISNUMBER($P$7)=FALSE),1,((1+$P$7/100)^(IF(OR($P$11="",ISNUMBER($P$11)=FALSE),AL519,IF(YEAR(NOW())+$P$11&lt;AL519,YEAR(NOW())+$P$11,AL519))-YEAR(NOW()))))*IF(OR($P$9="",ISNUMBER($P$9)=FALSE),1,((1+$P$9/100)^(IF(OR($P$11="",ISNUMBER($P$11)=FALSE),AL519,IF(YEAR(NOW())+$P$11&lt;AL519,YEAR(NOW())+$P$11,AL519))-YEAR(NOW())))))</f>
        <v>10054.699159000002</v>
      </c>
      <c r="AR519" s="251">
        <f ca="1">IF(M519=0,0,M519*AV519/100/IF(OR($P$7="",ISNUMBER($P$7)=FALSE),1,((1+$P$7/100)^(IF(OR($P$11="",ISNUMBER($P$11)=FALSE),AL519,IF(YEAR(NOW())+$P$11&lt;AL519,YEAR(NOW())+$P$11,AL519))-YEAR(NOW()))))*IF(OR($P$9="",ISNUMBER($P$9)=FALSE),1,((1+$P$9/100)^(IF(OR($P$11="",ISNUMBER($P$11)=FALSE),AL519,IF(YEAR(NOW())+$P$11&lt;AL519,YEAR(NOW())+$P$11,AL519))-YEAR(NOW())))))</f>
        <v>0</v>
      </c>
      <c r="AS519" s="251"/>
      <c r="AT519" s="251"/>
      <c r="AU519" s="251"/>
      <c r="AV519" s="78">
        <v>87.432166600000016</v>
      </c>
    </row>
    <row r="520" spans="1:48" x14ac:dyDescent="0.15">
      <c r="A520" s="112">
        <v>501</v>
      </c>
      <c r="B520" s="112" t="s">
        <v>1688</v>
      </c>
      <c r="C520" s="113" t="s">
        <v>1361</v>
      </c>
      <c r="D520" s="112" t="s">
        <v>1401</v>
      </c>
      <c r="E520" s="119" t="s">
        <v>1739</v>
      </c>
      <c r="F520" s="112" t="s">
        <v>1387</v>
      </c>
      <c r="G520" s="112" t="s">
        <v>1392</v>
      </c>
      <c r="H520" s="112"/>
      <c r="I520" s="116"/>
      <c r="J520" s="288"/>
      <c r="K520" s="288"/>
      <c r="L520" s="288">
        <v>10400</v>
      </c>
      <c r="M520" s="288">
        <v>0</v>
      </c>
      <c r="N520" s="288"/>
      <c r="O520" s="288">
        <v>10400</v>
      </c>
      <c r="P520" s="288">
        <f t="shared" ca="1" si="22"/>
        <v>9092.9453264000022</v>
      </c>
      <c r="Q520" s="289"/>
      <c r="R520" s="289"/>
      <c r="S520" s="289"/>
      <c r="T520" s="290">
        <f t="shared" si="23"/>
        <v>0</v>
      </c>
      <c r="U520" s="109"/>
      <c r="V520" s="109" t="s">
        <v>1366</v>
      </c>
      <c r="W520" s="109" t="s">
        <v>1369</v>
      </c>
      <c r="X520" s="108" t="s">
        <v>1367</v>
      </c>
      <c r="Y520" s="108" t="s">
        <v>1404</v>
      </c>
      <c r="Z520" s="108"/>
      <c r="AA520" s="107">
        <f t="shared" ca="1" si="25"/>
        <v>58075</v>
      </c>
      <c r="AB520" s="108"/>
      <c r="AC520" s="108"/>
      <c r="AD520" s="108"/>
      <c r="AE520" s="108"/>
      <c r="AF520" s="108"/>
      <c r="AG520" s="108"/>
      <c r="AH520" s="108"/>
      <c r="AI520" s="109" t="s">
        <v>995</v>
      </c>
      <c r="AJ520" s="109"/>
      <c r="AL520" s="78">
        <v>2058</v>
      </c>
      <c r="AO520" s="251"/>
      <c r="AP520" s="251"/>
      <c r="AQ520" s="251">
        <f ca="1">IF(L520=0,0,L520*AV520/100/IF(OR($P$7="",ISNUMBER($P$7)=FALSE),1,((1+$P$7/100)^(IF(OR($P$11="",ISNUMBER($P$11)=FALSE),AL520,IF(YEAR(NOW())+$P$11&lt;AL520,YEAR(NOW())+$P$11,AL520))-YEAR(NOW()))))*IF(OR($P$9="",ISNUMBER($P$9)=FALSE),1,((1+$P$9/100)^(IF(OR($P$11="",ISNUMBER($P$11)=FALSE),AL520,IF(YEAR(NOW())+$P$11&lt;AL520,YEAR(NOW())+$P$11,AL520))-YEAR(NOW())))))</f>
        <v>9092.9453264000022</v>
      </c>
      <c r="AR520" s="251">
        <f ca="1">IF(M520=0,0,M520*AV520/100/IF(OR($P$7="",ISNUMBER($P$7)=FALSE),1,((1+$P$7/100)^(IF(OR($P$11="",ISNUMBER($P$11)=FALSE),AL520,IF(YEAR(NOW())+$P$11&lt;AL520,YEAR(NOW())+$P$11,AL520))-YEAR(NOW()))))*IF(OR($P$9="",ISNUMBER($P$9)=FALSE),1,((1+$P$9/100)^(IF(OR($P$11="",ISNUMBER($P$11)=FALSE),AL520,IF(YEAR(NOW())+$P$11&lt;AL520,YEAR(NOW())+$P$11,AL520))-YEAR(NOW())))))</f>
        <v>0</v>
      </c>
      <c r="AS520" s="251"/>
      <c r="AT520" s="251"/>
      <c r="AU520" s="251"/>
      <c r="AV520" s="78">
        <v>87.432166600000016</v>
      </c>
    </row>
    <row r="521" spans="1:48" x14ac:dyDescent="0.15">
      <c r="A521" s="112">
        <v>502</v>
      </c>
      <c r="B521" s="112" t="s">
        <v>1688</v>
      </c>
      <c r="C521" s="113" t="s">
        <v>1361</v>
      </c>
      <c r="D521" s="112" t="s">
        <v>1401</v>
      </c>
      <c r="E521" s="119" t="s">
        <v>1740</v>
      </c>
      <c r="F521" s="112" t="s">
        <v>1387</v>
      </c>
      <c r="G521" s="112" t="s">
        <v>1392</v>
      </c>
      <c r="H521" s="112"/>
      <c r="I521" s="116"/>
      <c r="J521" s="288"/>
      <c r="K521" s="288"/>
      <c r="L521" s="288">
        <v>10400</v>
      </c>
      <c r="M521" s="288">
        <v>0</v>
      </c>
      <c r="N521" s="288"/>
      <c r="O521" s="288">
        <v>10400</v>
      </c>
      <c r="P521" s="288">
        <f t="shared" ca="1" si="22"/>
        <v>9092.9453264000022</v>
      </c>
      <c r="Q521" s="289"/>
      <c r="R521" s="289"/>
      <c r="S521" s="289"/>
      <c r="T521" s="290">
        <f t="shared" si="23"/>
        <v>0</v>
      </c>
      <c r="U521" s="109"/>
      <c r="V521" s="109" t="s">
        <v>1366</v>
      </c>
      <c r="W521" s="109" t="s">
        <v>1369</v>
      </c>
      <c r="X521" s="108" t="s">
        <v>1367</v>
      </c>
      <c r="Y521" s="108" t="s">
        <v>1404</v>
      </c>
      <c r="Z521" s="108"/>
      <c r="AA521" s="107">
        <f t="shared" ca="1" si="25"/>
        <v>58075</v>
      </c>
      <c r="AB521" s="108"/>
      <c r="AC521" s="108"/>
      <c r="AD521" s="108"/>
      <c r="AE521" s="108"/>
      <c r="AF521" s="108"/>
      <c r="AG521" s="108"/>
      <c r="AH521" s="108"/>
      <c r="AI521" s="109" t="s">
        <v>995</v>
      </c>
      <c r="AJ521" s="109"/>
      <c r="AL521" s="78">
        <v>2058</v>
      </c>
      <c r="AO521" s="251"/>
      <c r="AP521" s="251"/>
      <c r="AQ521" s="251">
        <f ca="1">IF(L521=0,0,L521*AV521/100/IF(OR($P$7="",ISNUMBER($P$7)=FALSE),1,((1+$P$7/100)^(IF(OR($P$11="",ISNUMBER($P$11)=FALSE),AL521,IF(YEAR(NOW())+$P$11&lt;AL521,YEAR(NOW())+$P$11,AL521))-YEAR(NOW()))))*IF(OR($P$9="",ISNUMBER($P$9)=FALSE),1,((1+$P$9/100)^(IF(OR($P$11="",ISNUMBER($P$11)=FALSE),AL521,IF(YEAR(NOW())+$P$11&lt;AL521,YEAR(NOW())+$P$11,AL521))-YEAR(NOW())))))</f>
        <v>9092.9453264000022</v>
      </c>
      <c r="AR521" s="251">
        <f ca="1">IF(M521=0,0,M521*AV521/100/IF(OR($P$7="",ISNUMBER($P$7)=FALSE),1,((1+$P$7/100)^(IF(OR($P$11="",ISNUMBER($P$11)=FALSE),AL521,IF(YEAR(NOW())+$P$11&lt;AL521,YEAR(NOW())+$P$11,AL521))-YEAR(NOW()))))*IF(OR($P$9="",ISNUMBER($P$9)=FALSE),1,((1+$P$9/100)^(IF(OR($P$11="",ISNUMBER($P$11)=FALSE),AL521,IF(YEAR(NOW())+$P$11&lt;AL521,YEAR(NOW())+$P$11,AL521))-YEAR(NOW())))))</f>
        <v>0</v>
      </c>
      <c r="AS521" s="251"/>
      <c r="AT521" s="251"/>
      <c r="AU521" s="251"/>
      <c r="AV521" s="78">
        <v>87.432166600000016</v>
      </c>
    </row>
    <row r="522" spans="1:48" x14ac:dyDescent="0.15">
      <c r="A522" s="112">
        <v>503</v>
      </c>
      <c r="B522" s="112" t="s">
        <v>1688</v>
      </c>
      <c r="C522" s="113" t="s">
        <v>1361</v>
      </c>
      <c r="D522" s="112" t="s">
        <v>1031</v>
      </c>
      <c r="E522" s="119" t="s">
        <v>1741</v>
      </c>
      <c r="F522" s="112" t="s">
        <v>1387</v>
      </c>
      <c r="G522" s="112" t="s">
        <v>1392</v>
      </c>
      <c r="H522" s="112"/>
      <c r="I522" s="116">
        <v>0.5</v>
      </c>
      <c r="J522" s="288"/>
      <c r="K522" s="288"/>
      <c r="L522" s="288">
        <v>10400</v>
      </c>
      <c r="M522" s="288">
        <v>0</v>
      </c>
      <c r="N522" s="288"/>
      <c r="O522" s="288">
        <v>10400</v>
      </c>
      <c r="P522" s="288">
        <f t="shared" ca="1" si="22"/>
        <v>5200</v>
      </c>
      <c r="Q522" s="289"/>
      <c r="R522" s="289"/>
      <c r="S522" s="289"/>
      <c r="T522" s="290">
        <f t="shared" si="23"/>
        <v>0</v>
      </c>
      <c r="U522" s="109"/>
      <c r="V522" s="109" t="s">
        <v>1366</v>
      </c>
      <c r="W522" s="109" t="s">
        <v>1369</v>
      </c>
      <c r="X522" s="108" t="s">
        <v>1367</v>
      </c>
      <c r="Y522" s="108" t="s">
        <v>1031</v>
      </c>
      <c r="Z522" s="108"/>
      <c r="AA522" s="107">
        <f t="shared" ca="1" si="25"/>
        <v>59536</v>
      </c>
      <c r="AB522" s="108"/>
      <c r="AC522" s="108"/>
      <c r="AD522" s="108"/>
      <c r="AE522" s="108"/>
      <c r="AF522" s="108"/>
      <c r="AG522" s="108"/>
      <c r="AH522" s="108"/>
      <c r="AI522" s="109" t="s">
        <v>995</v>
      </c>
      <c r="AJ522" s="109"/>
      <c r="AL522" s="78">
        <v>2062</v>
      </c>
      <c r="AO522" s="251"/>
      <c r="AP522" s="251"/>
      <c r="AQ522" s="251">
        <f ca="1">IF(L522=0,0,L522*AV522/100/IF(OR($P$7="",ISNUMBER($P$7)=FALSE),1,((1+$P$7/100)^(IF(OR($P$11="",ISNUMBER($P$11)=FALSE),AL522,IF(YEAR(NOW())+$P$11&lt;AL522,YEAR(NOW())+$P$11,AL522))-YEAR(NOW()))))*IF(OR($P$9="",ISNUMBER($P$9)=FALSE),1,((1+$P$9/100)^(IF(OR($P$11="",ISNUMBER($P$11)=FALSE),AL522,IF(YEAR(NOW())+$P$11&lt;AL522,YEAR(NOW())+$P$11,AL522))-YEAR(NOW())))))</f>
        <v>5200</v>
      </c>
      <c r="AR522" s="251">
        <f ca="1">IF(M522=0,0,M522*AV522/100/IF(OR($P$7="",ISNUMBER($P$7)=FALSE),1,((1+$P$7/100)^(IF(OR($P$11="",ISNUMBER($P$11)=FALSE),AL522,IF(YEAR(NOW())+$P$11&lt;AL522,YEAR(NOW())+$P$11,AL522))-YEAR(NOW()))))*IF(OR($P$9="",ISNUMBER($P$9)=FALSE),1,((1+$P$9/100)^(IF(OR($P$11="",ISNUMBER($P$11)=FALSE),AL522,IF(YEAR(NOW())+$P$11&lt;AL522,YEAR(NOW())+$P$11,AL522))-YEAR(NOW())))))</f>
        <v>0</v>
      </c>
      <c r="AS522" s="251"/>
      <c r="AT522" s="251"/>
      <c r="AU522" s="251"/>
      <c r="AV522" s="78">
        <v>50</v>
      </c>
    </row>
    <row r="523" spans="1:48" x14ac:dyDescent="0.15">
      <c r="A523" s="112">
        <v>504</v>
      </c>
      <c r="B523" s="112" t="s">
        <v>1688</v>
      </c>
      <c r="C523" s="113" t="s">
        <v>1361</v>
      </c>
      <c r="D523" s="112" t="s">
        <v>1030</v>
      </c>
      <c r="E523" s="119" t="s">
        <v>1742</v>
      </c>
      <c r="F523" s="112" t="s">
        <v>1387</v>
      </c>
      <c r="G523" s="112" t="s">
        <v>1392</v>
      </c>
      <c r="H523" s="112"/>
      <c r="I523" s="116" t="s">
        <v>1357</v>
      </c>
      <c r="J523" s="288"/>
      <c r="K523" s="288"/>
      <c r="L523" s="288">
        <v>10400</v>
      </c>
      <c r="M523" s="288">
        <v>0</v>
      </c>
      <c r="N523" s="288"/>
      <c r="O523" s="288">
        <v>10400</v>
      </c>
      <c r="P523" s="288">
        <f t="shared" ca="1" si="22"/>
        <v>9092.9453264000022</v>
      </c>
      <c r="Q523" s="289"/>
      <c r="R523" s="289"/>
      <c r="S523" s="289"/>
      <c r="T523" s="290">
        <f t="shared" si="23"/>
        <v>0</v>
      </c>
      <c r="U523" s="109"/>
      <c r="V523" s="109" t="s">
        <v>1366</v>
      </c>
      <c r="W523" s="109" t="s">
        <v>1369</v>
      </c>
      <c r="X523" s="108" t="s">
        <v>1367</v>
      </c>
      <c r="Y523" s="108" t="s">
        <v>1031</v>
      </c>
      <c r="Z523" s="108"/>
      <c r="AA523" s="107">
        <f t="shared" ca="1" si="25"/>
        <v>60997</v>
      </c>
      <c r="AB523" s="108"/>
      <c r="AC523" s="108"/>
      <c r="AD523" s="108"/>
      <c r="AE523" s="108"/>
      <c r="AF523" s="108"/>
      <c r="AG523" s="108"/>
      <c r="AH523" s="108"/>
      <c r="AI523" s="109" t="s">
        <v>995</v>
      </c>
      <c r="AJ523" s="109"/>
      <c r="AL523" s="78">
        <v>2066</v>
      </c>
      <c r="AO523" s="251"/>
      <c r="AP523" s="251"/>
      <c r="AQ523" s="251">
        <f ca="1">IF(L523=0,0,L523*AV523/100/IF(OR($P$7="",ISNUMBER($P$7)=FALSE),1,((1+$P$7/100)^(IF(OR($P$11="",ISNUMBER($P$11)=FALSE),AL523,IF(YEAR(NOW())+$P$11&lt;AL523,YEAR(NOW())+$P$11,AL523))-YEAR(NOW()))))*IF(OR($P$9="",ISNUMBER($P$9)=FALSE),1,((1+$P$9/100)^(IF(OR($P$11="",ISNUMBER($P$11)=FALSE),AL523,IF(YEAR(NOW())+$P$11&lt;AL523,YEAR(NOW())+$P$11,AL523))-YEAR(NOW())))))</f>
        <v>9092.9453264000022</v>
      </c>
      <c r="AR523" s="251">
        <f ca="1">IF(M523=0,0,M523*AV523/100/IF(OR($P$7="",ISNUMBER($P$7)=FALSE),1,((1+$P$7/100)^(IF(OR($P$11="",ISNUMBER($P$11)=FALSE),AL523,IF(YEAR(NOW())+$P$11&lt;AL523,YEAR(NOW())+$P$11,AL523))-YEAR(NOW()))))*IF(OR($P$9="",ISNUMBER($P$9)=FALSE),1,((1+$P$9/100)^(IF(OR($P$11="",ISNUMBER($P$11)=FALSE),AL523,IF(YEAR(NOW())+$P$11&lt;AL523,YEAR(NOW())+$P$11,AL523))-YEAR(NOW())))))</f>
        <v>0</v>
      </c>
      <c r="AS523" s="251"/>
      <c r="AT523" s="251"/>
      <c r="AU523" s="251"/>
      <c r="AV523" s="78">
        <v>87.432166600000016</v>
      </c>
    </row>
    <row r="524" spans="1:48" x14ac:dyDescent="0.15">
      <c r="A524" s="112">
        <v>505</v>
      </c>
      <c r="B524" s="112" t="s">
        <v>1688</v>
      </c>
      <c r="C524" s="113" t="s">
        <v>1361</v>
      </c>
      <c r="D524" s="112" t="s">
        <v>1030</v>
      </c>
      <c r="E524" s="119" t="s">
        <v>1743</v>
      </c>
      <c r="F524" s="112" t="s">
        <v>1387</v>
      </c>
      <c r="G524" s="112" t="s">
        <v>1392</v>
      </c>
      <c r="H524" s="112"/>
      <c r="I524" s="116" t="s">
        <v>1357</v>
      </c>
      <c r="J524" s="288"/>
      <c r="K524" s="288"/>
      <c r="L524" s="288">
        <v>10400</v>
      </c>
      <c r="M524" s="288">
        <v>0</v>
      </c>
      <c r="N524" s="288"/>
      <c r="O524" s="288">
        <v>10400</v>
      </c>
      <c r="P524" s="288">
        <f t="shared" ca="1" si="22"/>
        <v>9092.9453264000022</v>
      </c>
      <c r="Q524" s="289"/>
      <c r="R524" s="289"/>
      <c r="S524" s="289"/>
      <c r="T524" s="290">
        <f t="shared" si="23"/>
        <v>0</v>
      </c>
      <c r="U524" s="109"/>
      <c r="V524" s="109" t="s">
        <v>1366</v>
      </c>
      <c r="W524" s="109" t="s">
        <v>1369</v>
      </c>
      <c r="X524" s="108" t="s">
        <v>1367</v>
      </c>
      <c r="Y524" s="108" t="s">
        <v>1031</v>
      </c>
      <c r="Z524" s="108"/>
      <c r="AA524" s="107">
        <f t="shared" ca="1" si="25"/>
        <v>60997</v>
      </c>
      <c r="AB524" s="108"/>
      <c r="AC524" s="108"/>
      <c r="AD524" s="108"/>
      <c r="AE524" s="108"/>
      <c r="AF524" s="108"/>
      <c r="AG524" s="108"/>
      <c r="AH524" s="108"/>
      <c r="AI524" s="109" t="s">
        <v>995</v>
      </c>
      <c r="AJ524" s="109"/>
      <c r="AL524" s="78">
        <v>2066</v>
      </c>
      <c r="AO524" s="251"/>
      <c r="AP524" s="251"/>
      <c r="AQ524" s="251">
        <f ca="1">IF(L524=0,0,L524*AV524/100/IF(OR($P$7="",ISNUMBER($P$7)=FALSE),1,((1+$P$7/100)^(IF(OR($P$11="",ISNUMBER($P$11)=FALSE),AL524,IF(YEAR(NOW())+$P$11&lt;AL524,YEAR(NOW())+$P$11,AL524))-YEAR(NOW()))))*IF(OR($P$9="",ISNUMBER($P$9)=FALSE),1,((1+$P$9/100)^(IF(OR($P$11="",ISNUMBER($P$11)=FALSE),AL524,IF(YEAR(NOW())+$P$11&lt;AL524,YEAR(NOW())+$P$11,AL524))-YEAR(NOW())))))</f>
        <v>9092.9453264000022</v>
      </c>
      <c r="AR524" s="251">
        <f ca="1">IF(M524=0,0,M524*AV524/100/IF(OR($P$7="",ISNUMBER($P$7)=FALSE),1,((1+$P$7/100)^(IF(OR($P$11="",ISNUMBER($P$11)=FALSE),AL524,IF(YEAR(NOW())+$P$11&lt;AL524,YEAR(NOW())+$P$11,AL524))-YEAR(NOW()))))*IF(OR($P$9="",ISNUMBER($P$9)=FALSE),1,((1+$P$9/100)^(IF(OR($P$11="",ISNUMBER($P$11)=FALSE),AL524,IF(YEAR(NOW())+$P$11&lt;AL524,YEAR(NOW())+$P$11,AL524))-YEAR(NOW())))))</f>
        <v>0</v>
      </c>
      <c r="AS524" s="251"/>
      <c r="AT524" s="251"/>
      <c r="AU524" s="251"/>
      <c r="AV524" s="78">
        <v>87.432166600000016</v>
      </c>
    </row>
    <row r="525" spans="1:48" x14ac:dyDescent="0.15">
      <c r="A525" s="112">
        <v>506</v>
      </c>
      <c r="B525" s="112" t="s">
        <v>1688</v>
      </c>
      <c r="C525" s="113" t="s">
        <v>1361</v>
      </c>
      <c r="D525" s="112" t="s">
        <v>1402</v>
      </c>
      <c r="E525" s="119" t="s">
        <v>1744</v>
      </c>
      <c r="F525" s="112" t="s">
        <v>1387</v>
      </c>
      <c r="G525" s="112" t="s">
        <v>1392</v>
      </c>
      <c r="H525" s="112"/>
      <c r="I525" s="116"/>
      <c r="J525" s="288"/>
      <c r="K525" s="288"/>
      <c r="L525" s="288">
        <v>10400</v>
      </c>
      <c r="M525" s="288">
        <v>0</v>
      </c>
      <c r="N525" s="288"/>
      <c r="O525" s="288">
        <v>10400</v>
      </c>
      <c r="P525" s="288">
        <f t="shared" ca="1" si="22"/>
        <v>9092.9453264000022</v>
      </c>
      <c r="Q525" s="289"/>
      <c r="R525" s="289"/>
      <c r="S525" s="289"/>
      <c r="T525" s="290">
        <f t="shared" si="23"/>
        <v>0</v>
      </c>
      <c r="U525" s="109"/>
      <c r="V525" s="109" t="s">
        <v>1366</v>
      </c>
      <c r="W525" s="109" t="s">
        <v>1369</v>
      </c>
      <c r="X525" s="108" t="s">
        <v>1367</v>
      </c>
      <c r="Y525" s="108" t="s">
        <v>1403</v>
      </c>
      <c r="Z525" s="108"/>
      <c r="AA525" s="107">
        <f t="shared" ca="1" si="25"/>
        <v>63919</v>
      </c>
      <c r="AB525" s="108"/>
      <c r="AC525" s="108"/>
      <c r="AD525" s="108"/>
      <c r="AE525" s="108"/>
      <c r="AF525" s="108"/>
      <c r="AG525" s="108"/>
      <c r="AH525" s="108"/>
      <c r="AI525" s="109" t="s">
        <v>995</v>
      </c>
      <c r="AJ525" s="109"/>
      <c r="AL525" s="78">
        <v>2074</v>
      </c>
      <c r="AO525" s="251"/>
      <c r="AP525" s="251"/>
      <c r="AQ525" s="251">
        <f ca="1">IF(L525=0,0,L525*AV525/100/IF(OR($P$7="",ISNUMBER($P$7)=FALSE),1,((1+$P$7/100)^(IF(OR($P$11="",ISNUMBER($P$11)=FALSE),AL525,IF(YEAR(NOW())+$P$11&lt;AL525,YEAR(NOW())+$P$11,AL525))-YEAR(NOW()))))*IF(OR($P$9="",ISNUMBER($P$9)=FALSE),1,((1+$P$9/100)^(IF(OR($P$11="",ISNUMBER($P$11)=FALSE),AL525,IF(YEAR(NOW())+$P$11&lt;AL525,YEAR(NOW())+$P$11,AL525))-YEAR(NOW())))))</f>
        <v>9092.9453264000022</v>
      </c>
      <c r="AR525" s="251">
        <f ca="1">IF(M525=0,0,M525*AV525/100/IF(OR($P$7="",ISNUMBER($P$7)=FALSE),1,((1+$P$7/100)^(IF(OR($P$11="",ISNUMBER($P$11)=FALSE),AL525,IF(YEAR(NOW())+$P$11&lt;AL525,YEAR(NOW())+$P$11,AL525))-YEAR(NOW()))))*IF(OR($P$9="",ISNUMBER($P$9)=FALSE),1,((1+$P$9/100)^(IF(OR($P$11="",ISNUMBER($P$11)=FALSE),AL525,IF(YEAR(NOW())+$P$11&lt;AL525,YEAR(NOW())+$P$11,AL525))-YEAR(NOW())))))</f>
        <v>0</v>
      </c>
      <c r="AS525" s="251"/>
      <c r="AT525" s="251"/>
      <c r="AU525" s="251"/>
      <c r="AV525" s="78">
        <v>87.432166600000016</v>
      </c>
    </row>
    <row r="526" spans="1:48" x14ac:dyDescent="0.15">
      <c r="A526" s="112">
        <v>507</v>
      </c>
      <c r="B526" s="112" t="s">
        <v>1688</v>
      </c>
      <c r="C526" s="113" t="s">
        <v>1361</v>
      </c>
      <c r="D526" s="112" t="s">
        <v>1402</v>
      </c>
      <c r="E526" s="119" t="s">
        <v>1745</v>
      </c>
      <c r="F526" s="112" t="s">
        <v>1387</v>
      </c>
      <c r="G526" s="112" t="s">
        <v>1392</v>
      </c>
      <c r="H526" s="112"/>
      <c r="I526" s="116"/>
      <c r="J526" s="288"/>
      <c r="K526" s="288"/>
      <c r="L526" s="288">
        <v>10400</v>
      </c>
      <c r="M526" s="288">
        <v>0</v>
      </c>
      <c r="N526" s="288"/>
      <c r="O526" s="288">
        <v>10400</v>
      </c>
      <c r="P526" s="288">
        <f t="shared" ca="1" si="22"/>
        <v>9092.9453264000022</v>
      </c>
      <c r="Q526" s="289"/>
      <c r="R526" s="289"/>
      <c r="S526" s="289"/>
      <c r="T526" s="290">
        <f t="shared" si="23"/>
        <v>0</v>
      </c>
      <c r="U526" s="109"/>
      <c r="V526" s="109" t="s">
        <v>1366</v>
      </c>
      <c r="W526" s="109" t="s">
        <v>1369</v>
      </c>
      <c r="X526" s="108" t="s">
        <v>1367</v>
      </c>
      <c r="Y526" s="108" t="s">
        <v>1403</v>
      </c>
      <c r="Z526" s="108"/>
      <c r="AA526" s="107">
        <f t="shared" ca="1" si="25"/>
        <v>63919</v>
      </c>
      <c r="AB526" s="108"/>
      <c r="AC526" s="108"/>
      <c r="AD526" s="108"/>
      <c r="AE526" s="108"/>
      <c r="AF526" s="108"/>
      <c r="AG526" s="108"/>
      <c r="AH526" s="108"/>
      <c r="AI526" s="109" t="s">
        <v>995</v>
      </c>
      <c r="AJ526" s="109"/>
      <c r="AL526" s="78">
        <v>2074</v>
      </c>
      <c r="AO526" s="251"/>
      <c r="AP526" s="251"/>
      <c r="AQ526" s="251">
        <f ca="1">IF(L526=0,0,L526*AV526/100/IF(OR($P$7="",ISNUMBER($P$7)=FALSE),1,((1+$P$7/100)^(IF(OR($P$11="",ISNUMBER($P$11)=FALSE),AL526,IF(YEAR(NOW())+$P$11&lt;AL526,YEAR(NOW())+$P$11,AL526))-YEAR(NOW()))))*IF(OR($P$9="",ISNUMBER($P$9)=FALSE),1,((1+$P$9/100)^(IF(OR($P$11="",ISNUMBER($P$11)=FALSE),AL526,IF(YEAR(NOW())+$P$11&lt;AL526,YEAR(NOW())+$P$11,AL526))-YEAR(NOW())))))</f>
        <v>9092.9453264000022</v>
      </c>
      <c r="AR526" s="251">
        <f ca="1">IF(M526=0,0,M526*AV526/100/IF(OR($P$7="",ISNUMBER($P$7)=FALSE),1,((1+$P$7/100)^(IF(OR($P$11="",ISNUMBER($P$11)=FALSE),AL526,IF(YEAR(NOW())+$P$11&lt;AL526,YEAR(NOW())+$P$11,AL526))-YEAR(NOW()))))*IF(OR($P$9="",ISNUMBER($P$9)=FALSE),1,((1+$P$9/100)^(IF(OR($P$11="",ISNUMBER($P$11)=FALSE),AL526,IF(YEAR(NOW())+$P$11&lt;AL526,YEAR(NOW())+$P$11,AL526))-YEAR(NOW())))))</f>
        <v>0</v>
      </c>
      <c r="AS526" s="251"/>
      <c r="AT526" s="251"/>
      <c r="AU526" s="251"/>
      <c r="AV526" s="78">
        <v>87.432166600000016</v>
      </c>
    </row>
    <row r="527" spans="1:48" x14ac:dyDescent="0.15">
      <c r="A527" s="112">
        <v>508</v>
      </c>
      <c r="B527" s="112" t="s">
        <v>1688</v>
      </c>
      <c r="C527" s="113" t="s">
        <v>1361</v>
      </c>
      <c r="D527" s="112" t="s">
        <v>1401</v>
      </c>
      <c r="E527" s="119" t="s">
        <v>1746</v>
      </c>
      <c r="F527" s="112" t="s">
        <v>1387</v>
      </c>
      <c r="G527" s="112" t="s">
        <v>1392</v>
      </c>
      <c r="H527" s="112"/>
      <c r="I527" s="116"/>
      <c r="J527" s="288"/>
      <c r="K527" s="288"/>
      <c r="L527" s="288">
        <v>7700</v>
      </c>
      <c r="M527" s="288">
        <v>0</v>
      </c>
      <c r="N527" s="288"/>
      <c r="O527" s="288">
        <v>7700</v>
      </c>
      <c r="P527" s="288">
        <f t="shared" ca="1" si="22"/>
        <v>6732.2768282000006</v>
      </c>
      <c r="Q527" s="289"/>
      <c r="R527" s="289"/>
      <c r="S527" s="289"/>
      <c r="T527" s="290">
        <f t="shared" si="23"/>
        <v>0</v>
      </c>
      <c r="U527" s="109"/>
      <c r="V527" s="109" t="s">
        <v>1366</v>
      </c>
      <c r="W527" s="109" t="s">
        <v>1369</v>
      </c>
      <c r="X527" s="108" t="s">
        <v>1367</v>
      </c>
      <c r="Y527" s="108" t="s">
        <v>1404</v>
      </c>
      <c r="Z527" s="108"/>
      <c r="AA527" s="107">
        <f t="shared" ca="1" si="25"/>
        <v>58075</v>
      </c>
      <c r="AB527" s="108"/>
      <c r="AC527" s="108"/>
      <c r="AD527" s="108"/>
      <c r="AE527" s="108"/>
      <c r="AF527" s="108"/>
      <c r="AG527" s="108"/>
      <c r="AH527" s="108"/>
      <c r="AI527" s="109" t="s">
        <v>995</v>
      </c>
      <c r="AJ527" s="109"/>
      <c r="AL527" s="78">
        <v>2058</v>
      </c>
      <c r="AO527" s="251"/>
      <c r="AP527" s="251"/>
      <c r="AQ527" s="251">
        <f ca="1">IF(L527=0,0,L527*AV527/100/IF(OR($P$7="",ISNUMBER($P$7)=FALSE),1,((1+$P$7/100)^(IF(OR($P$11="",ISNUMBER($P$11)=FALSE),AL527,IF(YEAR(NOW())+$P$11&lt;AL527,YEAR(NOW())+$P$11,AL527))-YEAR(NOW()))))*IF(OR($P$9="",ISNUMBER($P$9)=FALSE),1,((1+$P$9/100)^(IF(OR($P$11="",ISNUMBER($P$11)=FALSE),AL527,IF(YEAR(NOW())+$P$11&lt;AL527,YEAR(NOW())+$P$11,AL527))-YEAR(NOW())))))</f>
        <v>6732.2768282000006</v>
      </c>
      <c r="AR527" s="251">
        <f ca="1">IF(M527=0,0,M527*AV527/100/IF(OR($P$7="",ISNUMBER($P$7)=FALSE),1,((1+$P$7/100)^(IF(OR($P$11="",ISNUMBER($P$11)=FALSE),AL527,IF(YEAR(NOW())+$P$11&lt;AL527,YEAR(NOW())+$P$11,AL527))-YEAR(NOW()))))*IF(OR($P$9="",ISNUMBER($P$9)=FALSE),1,((1+$P$9/100)^(IF(OR($P$11="",ISNUMBER($P$11)=FALSE),AL527,IF(YEAR(NOW())+$P$11&lt;AL527,YEAR(NOW())+$P$11,AL527))-YEAR(NOW())))))</f>
        <v>0</v>
      </c>
      <c r="AS527" s="251"/>
      <c r="AT527" s="251"/>
      <c r="AU527" s="251"/>
      <c r="AV527" s="78">
        <v>87.432166600000016</v>
      </c>
    </row>
    <row r="528" spans="1:48" x14ac:dyDescent="0.15">
      <c r="A528" s="112">
        <v>509</v>
      </c>
      <c r="B528" s="112" t="s">
        <v>1688</v>
      </c>
      <c r="C528" s="113" t="s">
        <v>1361</v>
      </c>
      <c r="D528" s="112" t="s">
        <v>1031</v>
      </c>
      <c r="E528" s="119" t="s">
        <v>1747</v>
      </c>
      <c r="F528" s="112" t="s">
        <v>1387</v>
      </c>
      <c r="G528" s="112" t="s">
        <v>1392</v>
      </c>
      <c r="H528" s="112"/>
      <c r="I528" s="116">
        <v>0.5</v>
      </c>
      <c r="J528" s="288"/>
      <c r="K528" s="288"/>
      <c r="L528" s="288">
        <v>7700</v>
      </c>
      <c r="M528" s="288">
        <v>0</v>
      </c>
      <c r="N528" s="288"/>
      <c r="O528" s="288">
        <v>7700</v>
      </c>
      <c r="P528" s="288">
        <f t="shared" ca="1" si="22"/>
        <v>3850</v>
      </c>
      <c r="Q528" s="289"/>
      <c r="R528" s="289"/>
      <c r="S528" s="289"/>
      <c r="T528" s="290">
        <f t="shared" si="23"/>
        <v>0</v>
      </c>
      <c r="U528" s="109"/>
      <c r="V528" s="109" t="s">
        <v>1366</v>
      </c>
      <c r="W528" s="109" t="s">
        <v>1369</v>
      </c>
      <c r="X528" s="108" t="s">
        <v>1367</v>
      </c>
      <c r="Y528" s="108" t="s">
        <v>1031</v>
      </c>
      <c r="Z528" s="108"/>
      <c r="AA528" s="107">
        <f t="shared" ca="1" si="25"/>
        <v>59536</v>
      </c>
      <c r="AB528" s="108"/>
      <c r="AC528" s="108"/>
      <c r="AD528" s="108"/>
      <c r="AE528" s="108"/>
      <c r="AF528" s="108"/>
      <c r="AG528" s="108"/>
      <c r="AH528" s="108"/>
      <c r="AI528" s="109" t="s">
        <v>995</v>
      </c>
      <c r="AJ528" s="109"/>
      <c r="AL528" s="78">
        <v>2062</v>
      </c>
      <c r="AO528" s="251"/>
      <c r="AP528" s="251"/>
      <c r="AQ528" s="251">
        <f ca="1">IF(L528=0,0,L528*AV528/100/IF(OR($P$7="",ISNUMBER($P$7)=FALSE),1,((1+$P$7/100)^(IF(OR($P$11="",ISNUMBER($P$11)=FALSE),AL528,IF(YEAR(NOW())+$P$11&lt;AL528,YEAR(NOW())+$P$11,AL528))-YEAR(NOW()))))*IF(OR($P$9="",ISNUMBER($P$9)=FALSE),1,((1+$P$9/100)^(IF(OR($P$11="",ISNUMBER($P$11)=FALSE),AL528,IF(YEAR(NOW())+$P$11&lt;AL528,YEAR(NOW())+$P$11,AL528))-YEAR(NOW())))))</f>
        <v>3850</v>
      </c>
      <c r="AR528" s="251">
        <f ca="1">IF(M528=0,0,M528*AV528/100/IF(OR($P$7="",ISNUMBER($P$7)=FALSE),1,((1+$P$7/100)^(IF(OR($P$11="",ISNUMBER($P$11)=FALSE),AL528,IF(YEAR(NOW())+$P$11&lt;AL528,YEAR(NOW())+$P$11,AL528))-YEAR(NOW()))))*IF(OR($P$9="",ISNUMBER($P$9)=FALSE),1,((1+$P$9/100)^(IF(OR($P$11="",ISNUMBER($P$11)=FALSE),AL528,IF(YEAR(NOW())+$P$11&lt;AL528,YEAR(NOW())+$P$11,AL528))-YEAR(NOW())))))</f>
        <v>0</v>
      </c>
      <c r="AS528" s="251"/>
      <c r="AT528" s="251"/>
      <c r="AU528" s="251"/>
      <c r="AV528" s="78">
        <v>50</v>
      </c>
    </row>
    <row r="529" spans="1:48" x14ac:dyDescent="0.15">
      <c r="A529" s="112">
        <v>510</v>
      </c>
      <c r="B529" s="112" t="s">
        <v>1688</v>
      </c>
      <c r="C529" s="113" t="s">
        <v>1361</v>
      </c>
      <c r="D529" s="112" t="s">
        <v>1030</v>
      </c>
      <c r="E529" s="119" t="s">
        <v>1748</v>
      </c>
      <c r="F529" s="112" t="s">
        <v>1387</v>
      </c>
      <c r="G529" s="112" t="s">
        <v>1392</v>
      </c>
      <c r="H529" s="112"/>
      <c r="I529" s="116" t="s">
        <v>1357</v>
      </c>
      <c r="J529" s="288"/>
      <c r="K529" s="288"/>
      <c r="L529" s="288">
        <v>7700</v>
      </c>
      <c r="M529" s="288">
        <v>0</v>
      </c>
      <c r="N529" s="288"/>
      <c r="O529" s="288">
        <v>7700</v>
      </c>
      <c r="P529" s="288">
        <f t="shared" ca="1" si="22"/>
        <v>6732.2768282000006</v>
      </c>
      <c r="Q529" s="289"/>
      <c r="R529" s="289"/>
      <c r="S529" s="289"/>
      <c r="T529" s="290">
        <f t="shared" si="23"/>
        <v>0</v>
      </c>
      <c r="U529" s="109"/>
      <c r="V529" s="109" t="s">
        <v>1366</v>
      </c>
      <c r="W529" s="109" t="s">
        <v>1369</v>
      </c>
      <c r="X529" s="108" t="s">
        <v>1367</v>
      </c>
      <c r="Y529" s="108" t="s">
        <v>1031</v>
      </c>
      <c r="Z529" s="108"/>
      <c r="AA529" s="107">
        <f t="shared" ca="1" si="25"/>
        <v>60997</v>
      </c>
      <c r="AB529" s="108"/>
      <c r="AC529" s="108"/>
      <c r="AD529" s="108"/>
      <c r="AE529" s="108"/>
      <c r="AF529" s="108"/>
      <c r="AG529" s="108"/>
      <c r="AH529" s="108"/>
      <c r="AI529" s="109" t="s">
        <v>995</v>
      </c>
      <c r="AJ529" s="109"/>
      <c r="AL529" s="78">
        <v>2066</v>
      </c>
      <c r="AO529" s="251"/>
      <c r="AP529" s="251"/>
      <c r="AQ529" s="251">
        <f ca="1">IF(L529=0,0,L529*AV529/100/IF(OR($P$7="",ISNUMBER($P$7)=FALSE),1,((1+$P$7/100)^(IF(OR($P$11="",ISNUMBER($P$11)=FALSE),AL529,IF(YEAR(NOW())+$P$11&lt;AL529,YEAR(NOW())+$P$11,AL529))-YEAR(NOW()))))*IF(OR($P$9="",ISNUMBER($P$9)=FALSE),1,((1+$P$9/100)^(IF(OR($P$11="",ISNUMBER($P$11)=FALSE),AL529,IF(YEAR(NOW())+$P$11&lt;AL529,YEAR(NOW())+$P$11,AL529))-YEAR(NOW())))))</f>
        <v>6732.2768282000006</v>
      </c>
      <c r="AR529" s="251">
        <f ca="1">IF(M529=0,0,M529*AV529/100/IF(OR($P$7="",ISNUMBER($P$7)=FALSE),1,((1+$P$7/100)^(IF(OR($P$11="",ISNUMBER($P$11)=FALSE),AL529,IF(YEAR(NOW())+$P$11&lt;AL529,YEAR(NOW())+$P$11,AL529))-YEAR(NOW()))))*IF(OR($P$9="",ISNUMBER($P$9)=FALSE),1,((1+$P$9/100)^(IF(OR($P$11="",ISNUMBER($P$11)=FALSE),AL529,IF(YEAR(NOW())+$P$11&lt;AL529,YEAR(NOW())+$P$11,AL529))-YEAR(NOW())))))</f>
        <v>0</v>
      </c>
      <c r="AS529" s="251"/>
      <c r="AT529" s="251"/>
      <c r="AU529" s="251"/>
      <c r="AV529" s="78">
        <v>87.432166600000016</v>
      </c>
    </row>
    <row r="530" spans="1:48" x14ac:dyDescent="0.15">
      <c r="A530" s="112">
        <v>511</v>
      </c>
      <c r="B530" s="112" t="s">
        <v>1688</v>
      </c>
      <c r="C530" s="113" t="s">
        <v>1361</v>
      </c>
      <c r="D530" s="112" t="s">
        <v>1403</v>
      </c>
      <c r="E530" s="119" t="s">
        <v>1749</v>
      </c>
      <c r="F530" s="112" t="s">
        <v>1387</v>
      </c>
      <c r="G530" s="112" t="s">
        <v>1392</v>
      </c>
      <c r="H530" s="112"/>
      <c r="I530" s="116"/>
      <c r="J530" s="288"/>
      <c r="K530" s="288"/>
      <c r="L530" s="288">
        <v>8200</v>
      </c>
      <c r="M530" s="288">
        <v>0</v>
      </c>
      <c r="N530" s="288"/>
      <c r="O530" s="288">
        <v>8200</v>
      </c>
      <c r="P530" s="288">
        <f t="shared" ca="1" si="22"/>
        <v>7169.4376612000015</v>
      </c>
      <c r="Q530" s="289"/>
      <c r="R530" s="289"/>
      <c r="S530" s="289"/>
      <c r="T530" s="290">
        <f t="shared" si="23"/>
        <v>0</v>
      </c>
      <c r="U530" s="109"/>
      <c r="V530" s="109" t="s">
        <v>1366</v>
      </c>
      <c r="W530" s="109" t="s">
        <v>1369</v>
      </c>
      <c r="X530" s="108" t="s">
        <v>1367</v>
      </c>
      <c r="Y530" s="108" t="s">
        <v>1061</v>
      </c>
      <c r="Z530" s="108"/>
      <c r="AA530" s="107">
        <f t="shared" ca="1" si="25"/>
        <v>71224</v>
      </c>
      <c r="AB530" s="108"/>
      <c r="AC530" s="108"/>
      <c r="AD530" s="108"/>
      <c r="AE530" s="108"/>
      <c r="AF530" s="108"/>
      <c r="AG530" s="108"/>
      <c r="AH530" s="108"/>
      <c r="AI530" s="109" t="s">
        <v>995</v>
      </c>
      <c r="AJ530" s="109"/>
      <c r="AL530" s="78">
        <v>2094</v>
      </c>
      <c r="AO530" s="251"/>
      <c r="AP530" s="251"/>
      <c r="AQ530" s="251">
        <f ca="1">IF(L530=0,0,L530*AV530/100/IF(OR($P$7="",ISNUMBER($P$7)=FALSE),1,((1+$P$7/100)^(IF(OR($P$11="",ISNUMBER($P$11)=FALSE),AL530,IF(YEAR(NOW())+$P$11&lt;AL530,YEAR(NOW())+$P$11,AL530))-YEAR(NOW()))))*IF(OR($P$9="",ISNUMBER($P$9)=FALSE),1,((1+$P$9/100)^(IF(OR($P$11="",ISNUMBER($P$11)=FALSE),AL530,IF(YEAR(NOW())+$P$11&lt;AL530,YEAR(NOW())+$P$11,AL530))-YEAR(NOW())))))</f>
        <v>7169.4376612000015</v>
      </c>
      <c r="AR530" s="251">
        <f ca="1">IF(M530=0,0,M530*AV530/100/IF(OR($P$7="",ISNUMBER($P$7)=FALSE),1,((1+$P$7/100)^(IF(OR($P$11="",ISNUMBER($P$11)=FALSE),AL530,IF(YEAR(NOW())+$P$11&lt;AL530,YEAR(NOW())+$P$11,AL530))-YEAR(NOW()))))*IF(OR($P$9="",ISNUMBER($P$9)=FALSE),1,((1+$P$9/100)^(IF(OR($P$11="",ISNUMBER($P$11)=FALSE),AL530,IF(YEAR(NOW())+$P$11&lt;AL530,YEAR(NOW())+$P$11,AL530))-YEAR(NOW())))))</f>
        <v>0</v>
      </c>
      <c r="AS530" s="251"/>
      <c r="AT530" s="251"/>
      <c r="AU530" s="251"/>
      <c r="AV530" s="78">
        <v>87.432166600000016</v>
      </c>
    </row>
    <row r="531" spans="1:48" x14ac:dyDescent="0.15">
      <c r="A531" s="112">
        <v>512</v>
      </c>
      <c r="B531" s="112" t="s">
        <v>1688</v>
      </c>
      <c r="C531" s="113" t="s">
        <v>1361</v>
      </c>
      <c r="D531" s="112" t="s">
        <v>1079</v>
      </c>
      <c r="E531" s="119" t="s">
        <v>1750</v>
      </c>
      <c r="F531" s="112" t="s">
        <v>966</v>
      </c>
      <c r="G531" s="112" t="s">
        <v>1392</v>
      </c>
      <c r="H531" s="112"/>
      <c r="I531" s="116">
        <v>1</v>
      </c>
      <c r="J531" s="288"/>
      <c r="K531" s="288"/>
      <c r="L531" s="288">
        <v>7700</v>
      </c>
      <c r="M531" s="288">
        <v>0</v>
      </c>
      <c r="N531" s="288"/>
      <c r="O531" s="288">
        <v>7700</v>
      </c>
      <c r="P531" s="288">
        <f t="shared" ca="1" si="22"/>
        <v>7700</v>
      </c>
      <c r="Q531" s="289"/>
      <c r="R531" s="289"/>
      <c r="S531" s="289"/>
      <c r="T531" s="290">
        <f t="shared" si="23"/>
        <v>0</v>
      </c>
      <c r="U531" s="109"/>
      <c r="V531" s="109" t="s">
        <v>1366</v>
      </c>
      <c r="W531" s="109" t="s">
        <v>1369</v>
      </c>
      <c r="X531" s="108" t="s">
        <v>1367</v>
      </c>
      <c r="Y531" s="108" t="s">
        <v>1078</v>
      </c>
      <c r="Z531" s="108"/>
      <c r="AA531" s="107">
        <f t="shared" ca="1" si="25"/>
        <v>46752</v>
      </c>
      <c r="AB531" s="108"/>
      <c r="AC531" s="108"/>
      <c r="AD531" s="108"/>
      <c r="AE531" s="108"/>
      <c r="AF531" s="108"/>
      <c r="AG531" s="108"/>
      <c r="AH531" s="108"/>
      <c r="AI531" s="109" t="s">
        <v>995</v>
      </c>
      <c r="AJ531" s="109"/>
      <c r="AL531" s="78">
        <v>2027</v>
      </c>
      <c r="AO531" s="251"/>
      <c r="AP531" s="251"/>
      <c r="AQ531" s="251">
        <f ca="1">IF(L531=0,0,L531*AV531/100/IF(OR($P$7="",ISNUMBER($P$7)=FALSE),1,((1+$P$7/100)^(IF(OR($P$11="",ISNUMBER($P$11)=FALSE),AL531,IF(YEAR(NOW())+$P$11&lt;AL531,YEAR(NOW())+$P$11,AL531))-YEAR(NOW()))))*IF(OR($P$9="",ISNUMBER($P$9)=FALSE),1,((1+$P$9/100)^(IF(OR($P$11="",ISNUMBER($P$11)=FALSE),AL531,IF(YEAR(NOW())+$P$11&lt;AL531,YEAR(NOW())+$P$11,AL531))-YEAR(NOW())))))</f>
        <v>7700</v>
      </c>
      <c r="AR531" s="251">
        <f ca="1">IF(M531=0,0,M531*AV531/100/IF(OR($P$7="",ISNUMBER($P$7)=FALSE),1,((1+$P$7/100)^(IF(OR($P$11="",ISNUMBER($P$11)=FALSE),AL531,IF(YEAR(NOW())+$P$11&lt;AL531,YEAR(NOW())+$P$11,AL531))-YEAR(NOW()))))*IF(OR($P$9="",ISNUMBER($P$9)=FALSE),1,((1+$P$9/100)^(IF(OR($P$11="",ISNUMBER($P$11)=FALSE),AL531,IF(YEAR(NOW())+$P$11&lt;AL531,YEAR(NOW())+$P$11,AL531))-YEAR(NOW())))))</f>
        <v>0</v>
      </c>
      <c r="AS531" s="251"/>
      <c r="AT531" s="251"/>
      <c r="AU531" s="251"/>
      <c r="AV531" s="78">
        <v>100</v>
      </c>
    </row>
    <row r="532" spans="1:48" x14ac:dyDescent="0.15">
      <c r="A532" s="112">
        <v>513</v>
      </c>
      <c r="B532" s="112" t="s">
        <v>1688</v>
      </c>
      <c r="C532" s="113" t="s">
        <v>1361</v>
      </c>
      <c r="D532" s="112" t="s">
        <v>1404</v>
      </c>
      <c r="E532" s="119" t="s">
        <v>1751</v>
      </c>
      <c r="F532" s="112" t="s">
        <v>1387</v>
      </c>
      <c r="G532" s="112" t="s">
        <v>1392</v>
      </c>
      <c r="H532" s="112"/>
      <c r="I532" s="116"/>
      <c r="J532" s="288"/>
      <c r="K532" s="288"/>
      <c r="L532" s="288">
        <v>7700</v>
      </c>
      <c r="M532" s="288">
        <v>0</v>
      </c>
      <c r="N532" s="288"/>
      <c r="O532" s="288">
        <v>7700</v>
      </c>
      <c r="P532" s="288">
        <f t="shared" ref="P532:P574" ca="1" si="26">SUM(AO532:AS532)</f>
        <v>6732.2768282000006</v>
      </c>
      <c r="Q532" s="289"/>
      <c r="R532" s="289"/>
      <c r="S532" s="289"/>
      <c r="T532" s="290">
        <f t="shared" ref="T532:T574" si="27">SUM(AT532:AU532)</f>
        <v>0</v>
      </c>
      <c r="U532" s="109"/>
      <c r="V532" s="109" t="s">
        <v>1366</v>
      </c>
      <c r="W532" s="109" t="s">
        <v>1369</v>
      </c>
      <c r="X532" s="108" t="s">
        <v>1367</v>
      </c>
      <c r="Y532" s="108" t="s">
        <v>1028</v>
      </c>
      <c r="Z532" s="108"/>
      <c r="AA532" s="107">
        <f t="shared" ca="1" si="25"/>
        <v>77067</v>
      </c>
      <c r="AB532" s="108"/>
      <c r="AC532" s="108"/>
      <c r="AD532" s="108"/>
      <c r="AE532" s="108"/>
      <c r="AF532" s="108"/>
      <c r="AG532" s="108"/>
      <c r="AH532" s="108"/>
      <c r="AI532" s="109" t="s">
        <v>995</v>
      </c>
      <c r="AJ532" s="109"/>
      <c r="AL532" s="78">
        <v>2110</v>
      </c>
      <c r="AO532" s="251"/>
      <c r="AP532" s="251"/>
      <c r="AQ532" s="251">
        <f ca="1">IF(L532=0,0,L532*AV532/100/IF(OR($P$7="",ISNUMBER($P$7)=FALSE),1,((1+$P$7/100)^(IF(OR($P$11="",ISNUMBER($P$11)=FALSE),AL532,IF(YEAR(NOW())+$P$11&lt;AL532,YEAR(NOW())+$P$11,AL532))-YEAR(NOW()))))*IF(OR($P$9="",ISNUMBER($P$9)=FALSE),1,((1+$P$9/100)^(IF(OR($P$11="",ISNUMBER($P$11)=FALSE),AL532,IF(YEAR(NOW())+$P$11&lt;AL532,YEAR(NOW())+$P$11,AL532))-YEAR(NOW())))))</f>
        <v>6732.2768282000006</v>
      </c>
      <c r="AR532" s="251">
        <f ca="1">IF(M532=0,0,M532*AV532/100/IF(OR($P$7="",ISNUMBER($P$7)=FALSE),1,((1+$P$7/100)^(IF(OR($P$11="",ISNUMBER($P$11)=FALSE),AL532,IF(YEAR(NOW())+$P$11&lt;AL532,YEAR(NOW())+$P$11,AL532))-YEAR(NOW()))))*IF(OR($P$9="",ISNUMBER($P$9)=FALSE),1,((1+$P$9/100)^(IF(OR($P$11="",ISNUMBER($P$11)=FALSE),AL532,IF(YEAR(NOW())+$P$11&lt;AL532,YEAR(NOW())+$P$11,AL532))-YEAR(NOW())))))</f>
        <v>0</v>
      </c>
      <c r="AS532" s="251"/>
      <c r="AT532" s="251"/>
      <c r="AU532" s="251"/>
      <c r="AV532" s="78">
        <v>87.432166600000016</v>
      </c>
    </row>
    <row r="533" spans="1:48" x14ac:dyDescent="0.15">
      <c r="A533" s="112">
        <v>514</v>
      </c>
      <c r="B533" s="112" t="s">
        <v>1688</v>
      </c>
      <c r="C533" s="113" t="s">
        <v>1361</v>
      </c>
      <c r="D533" s="112" t="s">
        <v>1135</v>
      </c>
      <c r="E533" s="119" t="s">
        <v>1752</v>
      </c>
      <c r="F533" s="112" t="s">
        <v>966</v>
      </c>
      <c r="G533" s="112" t="s">
        <v>1392</v>
      </c>
      <c r="H533" s="112"/>
      <c r="I533" s="116" t="s">
        <v>1358</v>
      </c>
      <c r="J533" s="288"/>
      <c r="K533" s="288"/>
      <c r="L533" s="288">
        <v>7700</v>
      </c>
      <c r="M533" s="288">
        <v>0</v>
      </c>
      <c r="N533" s="288"/>
      <c r="O533" s="288">
        <v>7700</v>
      </c>
      <c r="P533" s="288">
        <f t="shared" ca="1" si="26"/>
        <v>6732.2768282000006</v>
      </c>
      <c r="Q533" s="289"/>
      <c r="R533" s="289"/>
      <c r="S533" s="289"/>
      <c r="T533" s="290">
        <f t="shared" si="27"/>
        <v>0</v>
      </c>
      <c r="U533" s="109"/>
      <c r="V533" s="109" t="s">
        <v>1366</v>
      </c>
      <c r="W533" s="109" t="s">
        <v>1369</v>
      </c>
      <c r="X533" s="108" t="s">
        <v>1367</v>
      </c>
      <c r="Y533" s="108" t="s">
        <v>1147</v>
      </c>
      <c r="Z533" s="108"/>
      <c r="AA533" s="107">
        <f t="shared" ca="1" si="25"/>
        <v>46752</v>
      </c>
      <c r="AB533" s="108"/>
      <c r="AC533" s="108"/>
      <c r="AD533" s="108"/>
      <c r="AE533" s="108"/>
      <c r="AF533" s="108"/>
      <c r="AG533" s="108"/>
      <c r="AH533" s="108"/>
      <c r="AI533" s="109" t="s">
        <v>991</v>
      </c>
      <c r="AJ533" s="109"/>
      <c r="AL533" s="78">
        <v>2027</v>
      </c>
      <c r="AO533" s="251"/>
      <c r="AP533" s="251"/>
      <c r="AQ533" s="251">
        <f ca="1">IF(L533=0,0,L533*AV533/100/IF(OR($P$7="",ISNUMBER($P$7)=FALSE),1,((1+$P$7/100)^(IF(OR($P$11="",ISNUMBER($P$11)=FALSE),AL533,IF(YEAR(NOW())+$P$11&lt;AL533,YEAR(NOW())+$P$11,AL533))-YEAR(NOW()))))*IF(OR($P$9="",ISNUMBER($P$9)=FALSE),1,((1+$P$9/100)^(IF(OR($P$11="",ISNUMBER($P$11)=FALSE),AL533,IF(YEAR(NOW())+$P$11&lt;AL533,YEAR(NOW())+$P$11,AL533))-YEAR(NOW())))))</f>
        <v>6732.2768282000006</v>
      </c>
      <c r="AR533" s="251">
        <f ca="1">IF(M533=0,0,M533*AV533/100/IF(OR($P$7="",ISNUMBER($P$7)=FALSE),1,((1+$P$7/100)^(IF(OR($P$11="",ISNUMBER($P$11)=FALSE),AL533,IF(YEAR(NOW())+$P$11&lt;AL533,YEAR(NOW())+$P$11,AL533))-YEAR(NOW()))))*IF(OR($P$9="",ISNUMBER($P$9)=FALSE),1,((1+$P$9/100)^(IF(OR($P$11="",ISNUMBER($P$11)=FALSE),AL533,IF(YEAR(NOW())+$P$11&lt;AL533,YEAR(NOW())+$P$11,AL533))-YEAR(NOW())))))</f>
        <v>0</v>
      </c>
      <c r="AS533" s="251"/>
      <c r="AT533" s="251"/>
      <c r="AU533" s="251"/>
      <c r="AV533" s="78">
        <v>87.432166600000016</v>
      </c>
    </row>
    <row r="534" spans="1:48" x14ac:dyDescent="0.15">
      <c r="A534" s="112">
        <v>515</v>
      </c>
      <c r="B534" s="112" t="s">
        <v>1688</v>
      </c>
      <c r="C534" s="113" t="s">
        <v>1361</v>
      </c>
      <c r="D534" s="112" t="s">
        <v>1405</v>
      </c>
      <c r="E534" s="119" t="s">
        <v>1753</v>
      </c>
      <c r="F534" s="112" t="s">
        <v>966</v>
      </c>
      <c r="G534" s="112" t="s">
        <v>1393</v>
      </c>
      <c r="H534" s="112"/>
      <c r="I534" s="116" t="s">
        <v>1358</v>
      </c>
      <c r="J534" s="288"/>
      <c r="K534" s="288"/>
      <c r="L534" s="288">
        <v>5600</v>
      </c>
      <c r="M534" s="288">
        <v>0</v>
      </c>
      <c r="N534" s="288"/>
      <c r="O534" s="288">
        <v>5600</v>
      </c>
      <c r="P534" s="288">
        <f t="shared" ca="1" si="26"/>
        <v>4896.2013296000005</v>
      </c>
      <c r="Q534" s="289"/>
      <c r="R534" s="289"/>
      <c r="S534" s="289"/>
      <c r="T534" s="290">
        <f t="shared" si="27"/>
        <v>0</v>
      </c>
      <c r="U534" s="109"/>
      <c r="V534" s="109" t="s">
        <v>1366</v>
      </c>
      <c r="W534" s="109" t="s">
        <v>1369</v>
      </c>
      <c r="X534" s="108" t="s">
        <v>1367</v>
      </c>
      <c r="Y534" s="108" t="s">
        <v>1147</v>
      </c>
      <c r="Z534" s="108"/>
      <c r="AA534" s="107">
        <f t="shared" ref="AA534:AA565" ca="1" si="28">IF(OR($P$11="",AL534="Complete",ISNUMBER($P$11)=FALSE),DATE(AL534,12,31),IF(AL534&gt;YEAR(NOW())+$P$11,DATE(YEAR(NOW())+$P$11,12,31),DATE(AL534,12,31)))</f>
        <v>51135</v>
      </c>
      <c r="AB534" s="108"/>
      <c r="AC534" s="108"/>
      <c r="AD534" s="108"/>
      <c r="AE534" s="108"/>
      <c r="AF534" s="108"/>
      <c r="AG534" s="108"/>
      <c r="AH534" s="108"/>
      <c r="AI534" s="109" t="s">
        <v>991</v>
      </c>
      <c r="AJ534" s="109"/>
      <c r="AL534" s="78">
        <v>2039</v>
      </c>
      <c r="AO534" s="251"/>
      <c r="AP534" s="251"/>
      <c r="AQ534" s="251">
        <f ca="1">IF(L534=0,0,L534*AV534/100/IF(OR($P$7="",ISNUMBER($P$7)=FALSE),1,((1+$P$7/100)^(IF(OR($P$11="",ISNUMBER($P$11)=FALSE),AL534,IF(YEAR(NOW())+$P$11&lt;AL534,YEAR(NOW())+$P$11,AL534))-YEAR(NOW()))))*IF(OR($P$9="",ISNUMBER($P$9)=FALSE),1,((1+$P$9/100)^(IF(OR($P$11="",ISNUMBER($P$11)=FALSE),AL534,IF(YEAR(NOW())+$P$11&lt;AL534,YEAR(NOW())+$P$11,AL534))-YEAR(NOW())))))</f>
        <v>4896.2013296000005</v>
      </c>
      <c r="AR534" s="251">
        <f ca="1">IF(M534=0,0,M534*AV534/100/IF(OR($P$7="",ISNUMBER($P$7)=FALSE),1,((1+$P$7/100)^(IF(OR($P$11="",ISNUMBER($P$11)=FALSE),AL534,IF(YEAR(NOW())+$P$11&lt;AL534,YEAR(NOW())+$P$11,AL534))-YEAR(NOW()))))*IF(OR($P$9="",ISNUMBER($P$9)=FALSE),1,((1+$P$9/100)^(IF(OR($P$11="",ISNUMBER($P$11)=FALSE),AL534,IF(YEAR(NOW())+$P$11&lt;AL534,YEAR(NOW())+$P$11,AL534))-YEAR(NOW())))))</f>
        <v>0</v>
      </c>
      <c r="AS534" s="251"/>
      <c r="AT534" s="251"/>
      <c r="AU534" s="251"/>
      <c r="AV534" s="78">
        <v>87.432166600000016</v>
      </c>
    </row>
    <row r="535" spans="1:48" x14ac:dyDescent="0.15">
      <c r="A535" s="112">
        <v>516</v>
      </c>
      <c r="B535" s="112" t="s">
        <v>1688</v>
      </c>
      <c r="C535" s="113" t="s">
        <v>1361</v>
      </c>
      <c r="D535" s="112" t="s">
        <v>1073</v>
      </c>
      <c r="E535" s="119" t="s">
        <v>1754</v>
      </c>
      <c r="F535" s="112" t="s">
        <v>966</v>
      </c>
      <c r="G535" s="112" t="s">
        <v>1392</v>
      </c>
      <c r="H535" s="112"/>
      <c r="I535" s="116"/>
      <c r="J535" s="288"/>
      <c r="K535" s="288"/>
      <c r="L535" s="288">
        <v>0</v>
      </c>
      <c r="M535" s="288">
        <v>0</v>
      </c>
      <c r="N535" s="288"/>
      <c r="O535" s="288">
        <v>0</v>
      </c>
      <c r="P535" s="288">
        <f t="shared" ca="1" si="26"/>
        <v>0</v>
      </c>
      <c r="Q535" s="289"/>
      <c r="R535" s="289"/>
      <c r="S535" s="289"/>
      <c r="T535" s="290">
        <f t="shared" si="27"/>
        <v>0</v>
      </c>
      <c r="U535" s="109"/>
      <c r="V535" s="109" t="s">
        <v>1366</v>
      </c>
      <c r="W535" s="109" t="s">
        <v>1369</v>
      </c>
      <c r="X535" s="108" t="s">
        <v>1367</v>
      </c>
      <c r="Y535" s="108" t="s">
        <v>1078</v>
      </c>
      <c r="Z535" s="108"/>
      <c r="AA535" s="107">
        <f t="shared" ca="1" si="28"/>
        <v>48944</v>
      </c>
      <c r="AB535" s="108"/>
      <c r="AC535" s="108"/>
      <c r="AD535" s="108"/>
      <c r="AE535" s="108"/>
      <c r="AF535" s="108"/>
      <c r="AG535" s="108"/>
      <c r="AH535" s="108"/>
      <c r="AI535" s="109" t="s">
        <v>991</v>
      </c>
      <c r="AJ535" s="109"/>
      <c r="AL535" s="78">
        <v>2033</v>
      </c>
      <c r="AO535" s="251"/>
      <c r="AP535" s="251"/>
      <c r="AQ535" s="251">
        <f ca="1">IF(L535=0,0,L535*AV535/100/IF(OR($P$7="",ISNUMBER($P$7)=FALSE),1,((1+$P$7/100)^(IF(OR($P$11="",ISNUMBER($P$11)=FALSE),AL535,IF(YEAR(NOW())+$P$11&lt;AL535,YEAR(NOW())+$P$11,AL535))-YEAR(NOW()))))*IF(OR($P$9="",ISNUMBER($P$9)=FALSE),1,((1+$P$9/100)^(IF(OR($P$11="",ISNUMBER($P$11)=FALSE),AL535,IF(YEAR(NOW())+$P$11&lt;AL535,YEAR(NOW())+$P$11,AL535))-YEAR(NOW())))))</f>
        <v>0</v>
      </c>
      <c r="AR535" s="251">
        <f ca="1">IF(M535=0,0,M535*AV535/100/IF(OR($P$7="",ISNUMBER($P$7)=FALSE),1,((1+$P$7/100)^(IF(OR($P$11="",ISNUMBER($P$11)=FALSE),AL535,IF(YEAR(NOW())+$P$11&lt;AL535,YEAR(NOW())+$P$11,AL535))-YEAR(NOW()))))*IF(OR($P$9="",ISNUMBER($P$9)=FALSE),1,((1+$P$9/100)^(IF(OR($P$11="",ISNUMBER($P$11)=FALSE),AL535,IF(YEAR(NOW())+$P$11&lt;AL535,YEAR(NOW())+$P$11,AL535))-YEAR(NOW())))))</f>
        <v>0</v>
      </c>
      <c r="AS535" s="251"/>
      <c r="AT535" s="251"/>
      <c r="AU535" s="251"/>
      <c r="AV535" s="78">
        <v>87.432166600000016</v>
      </c>
    </row>
    <row r="536" spans="1:48" x14ac:dyDescent="0.15">
      <c r="A536" s="112">
        <v>517</v>
      </c>
      <c r="B536" s="112" t="s">
        <v>1688</v>
      </c>
      <c r="C536" s="113" t="s">
        <v>1361</v>
      </c>
      <c r="D536" s="112" t="s">
        <v>1072</v>
      </c>
      <c r="E536" s="119" t="s">
        <v>1755</v>
      </c>
      <c r="F536" s="112" t="s">
        <v>966</v>
      </c>
      <c r="G536" s="112" t="s">
        <v>1393</v>
      </c>
      <c r="H536" s="112"/>
      <c r="I536" s="116">
        <v>1</v>
      </c>
      <c r="J536" s="288"/>
      <c r="K536" s="288"/>
      <c r="L536" s="288">
        <v>7600</v>
      </c>
      <c r="M536" s="288">
        <v>0</v>
      </c>
      <c r="N536" s="288"/>
      <c r="O536" s="288">
        <v>7600</v>
      </c>
      <c r="P536" s="288">
        <f t="shared" ca="1" si="26"/>
        <v>7600</v>
      </c>
      <c r="Q536" s="289"/>
      <c r="R536" s="289"/>
      <c r="S536" s="289"/>
      <c r="T536" s="290">
        <f t="shared" si="27"/>
        <v>0</v>
      </c>
      <c r="U536" s="109"/>
      <c r="V536" s="109" t="s">
        <v>1366</v>
      </c>
      <c r="W536" s="109" t="s">
        <v>1369</v>
      </c>
      <c r="X536" s="108" t="s">
        <v>1367</v>
      </c>
      <c r="Y536" s="108" t="s">
        <v>1073</v>
      </c>
      <c r="Z536" s="108"/>
      <c r="AA536" s="107">
        <f t="shared" ca="1" si="28"/>
        <v>48944</v>
      </c>
      <c r="AB536" s="108"/>
      <c r="AC536" s="108"/>
      <c r="AD536" s="108"/>
      <c r="AE536" s="108"/>
      <c r="AF536" s="108"/>
      <c r="AG536" s="108"/>
      <c r="AH536" s="108"/>
      <c r="AI536" s="109" t="s">
        <v>991</v>
      </c>
      <c r="AJ536" s="109"/>
      <c r="AL536" s="78">
        <v>2033</v>
      </c>
      <c r="AO536" s="251"/>
      <c r="AP536" s="251"/>
      <c r="AQ536" s="251">
        <f ca="1">IF(L536=0,0,L536*AV536/100/IF(OR($P$7="",ISNUMBER($P$7)=FALSE),1,((1+$P$7/100)^(IF(OR($P$11="",ISNUMBER($P$11)=FALSE),AL536,IF(YEAR(NOW())+$P$11&lt;AL536,YEAR(NOW())+$P$11,AL536))-YEAR(NOW()))))*IF(OR($P$9="",ISNUMBER($P$9)=FALSE),1,((1+$P$9/100)^(IF(OR($P$11="",ISNUMBER($P$11)=FALSE),AL536,IF(YEAR(NOW())+$P$11&lt;AL536,YEAR(NOW())+$P$11,AL536))-YEAR(NOW())))))</f>
        <v>7600</v>
      </c>
      <c r="AR536" s="251">
        <f ca="1">IF(M536=0,0,M536*AV536/100/IF(OR($P$7="",ISNUMBER($P$7)=FALSE),1,((1+$P$7/100)^(IF(OR($P$11="",ISNUMBER($P$11)=FALSE),AL536,IF(YEAR(NOW())+$P$11&lt;AL536,YEAR(NOW())+$P$11,AL536))-YEAR(NOW()))))*IF(OR($P$9="",ISNUMBER($P$9)=FALSE),1,((1+$P$9/100)^(IF(OR($P$11="",ISNUMBER($P$11)=FALSE),AL536,IF(YEAR(NOW())+$P$11&lt;AL536,YEAR(NOW())+$P$11,AL536))-YEAR(NOW())))))</f>
        <v>0</v>
      </c>
      <c r="AS536" s="251"/>
      <c r="AT536" s="251"/>
      <c r="AU536" s="251"/>
      <c r="AV536" s="78">
        <v>100</v>
      </c>
    </row>
    <row r="537" spans="1:48" x14ac:dyDescent="0.15">
      <c r="A537" s="112">
        <v>518</v>
      </c>
      <c r="B537" s="112" t="s">
        <v>1688</v>
      </c>
      <c r="C537" s="113" t="s">
        <v>1361</v>
      </c>
      <c r="D537" s="112" t="s">
        <v>1072</v>
      </c>
      <c r="E537" s="119" t="s">
        <v>1756</v>
      </c>
      <c r="F537" s="112" t="s">
        <v>966</v>
      </c>
      <c r="G537" s="112" t="s">
        <v>1393</v>
      </c>
      <c r="H537" s="112"/>
      <c r="I537" s="116">
        <v>1</v>
      </c>
      <c r="J537" s="288"/>
      <c r="K537" s="288"/>
      <c r="L537" s="288">
        <v>7600</v>
      </c>
      <c r="M537" s="288">
        <v>0</v>
      </c>
      <c r="N537" s="288"/>
      <c r="O537" s="288">
        <v>7600</v>
      </c>
      <c r="P537" s="288">
        <f t="shared" ca="1" si="26"/>
        <v>7600</v>
      </c>
      <c r="Q537" s="289"/>
      <c r="R537" s="289"/>
      <c r="S537" s="289"/>
      <c r="T537" s="290">
        <f t="shared" si="27"/>
        <v>0</v>
      </c>
      <c r="U537" s="109"/>
      <c r="V537" s="109" t="s">
        <v>1366</v>
      </c>
      <c r="W537" s="109" t="s">
        <v>1369</v>
      </c>
      <c r="X537" s="108" t="s">
        <v>1367</v>
      </c>
      <c r="Y537" s="108" t="s">
        <v>1073</v>
      </c>
      <c r="Z537" s="108"/>
      <c r="AA537" s="107">
        <f t="shared" ca="1" si="28"/>
        <v>48944</v>
      </c>
      <c r="AB537" s="108"/>
      <c r="AC537" s="108"/>
      <c r="AD537" s="108"/>
      <c r="AE537" s="108"/>
      <c r="AF537" s="108"/>
      <c r="AG537" s="108"/>
      <c r="AH537" s="108"/>
      <c r="AI537" s="109" t="s">
        <v>991</v>
      </c>
      <c r="AJ537" s="109"/>
      <c r="AL537" s="78">
        <v>2033</v>
      </c>
      <c r="AO537" s="251"/>
      <c r="AP537" s="251"/>
      <c r="AQ537" s="251">
        <f ca="1">IF(L537=0,0,L537*AV537/100/IF(OR($P$7="",ISNUMBER($P$7)=FALSE),1,((1+$P$7/100)^(IF(OR($P$11="",ISNUMBER($P$11)=FALSE),AL537,IF(YEAR(NOW())+$P$11&lt;AL537,YEAR(NOW())+$P$11,AL537))-YEAR(NOW()))))*IF(OR($P$9="",ISNUMBER($P$9)=FALSE),1,((1+$P$9/100)^(IF(OR($P$11="",ISNUMBER($P$11)=FALSE),AL537,IF(YEAR(NOW())+$P$11&lt;AL537,YEAR(NOW())+$P$11,AL537))-YEAR(NOW())))))</f>
        <v>7600</v>
      </c>
      <c r="AR537" s="251">
        <f ca="1">IF(M537=0,0,M537*AV537/100/IF(OR($P$7="",ISNUMBER($P$7)=FALSE),1,((1+$P$7/100)^(IF(OR($P$11="",ISNUMBER($P$11)=FALSE),AL537,IF(YEAR(NOW())+$P$11&lt;AL537,YEAR(NOW())+$P$11,AL537))-YEAR(NOW()))))*IF(OR($P$9="",ISNUMBER($P$9)=FALSE),1,((1+$P$9/100)^(IF(OR($P$11="",ISNUMBER($P$11)=FALSE),AL537,IF(YEAR(NOW())+$P$11&lt;AL537,YEAR(NOW())+$P$11,AL537))-YEAR(NOW())))))</f>
        <v>0</v>
      </c>
      <c r="AS537" s="251"/>
      <c r="AT537" s="251"/>
      <c r="AU537" s="251"/>
      <c r="AV537" s="78">
        <v>100</v>
      </c>
    </row>
    <row r="538" spans="1:48" x14ac:dyDescent="0.15">
      <c r="A538" s="112">
        <v>519</v>
      </c>
      <c r="B538" s="112" t="s">
        <v>1688</v>
      </c>
      <c r="C538" s="113" t="s">
        <v>1361</v>
      </c>
      <c r="D538" s="112" t="s">
        <v>1072</v>
      </c>
      <c r="E538" s="119" t="s">
        <v>1757</v>
      </c>
      <c r="F538" s="112" t="s">
        <v>966</v>
      </c>
      <c r="G538" s="112" t="s">
        <v>1392</v>
      </c>
      <c r="H538" s="112"/>
      <c r="I538" s="116">
        <v>1</v>
      </c>
      <c r="J538" s="288"/>
      <c r="K538" s="288"/>
      <c r="L538" s="288">
        <v>11800</v>
      </c>
      <c r="M538" s="288">
        <v>0</v>
      </c>
      <c r="N538" s="288"/>
      <c r="O538" s="288">
        <v>11800</v>
      </c>
      <c r="P538" s="288">
        <f t="shared" ca="1" si="26"/>
        <v>11800</v>
      </c>
      <c r="Q538" s="289"/>
      <c r="R538" s="289"/>
      <c r="S538" s="289"/>
      <c r="T538" s="290">
        <f t="shared" si="27"/>
        <v>0</v>
      </c>
      <c r="U538" s="109"/>
      <c r="V538" s="109" t="s">
        <v>1366</v>
      </c>
      <c r="W538" s="109" t="s">
        <v>1369</v>
      </c>
      <c r="X538" s="108" t="s">
        <v>1367</v>
      </c>
      <c r="Y538" s="108" t="s">
        <v>1073</v>
      </c>
      <c r="Z538" s="108"/>
      <c r="AA538" s="107">
        <f t="shared" ca="1" si="28"/>
        <v>48944</v>
      </c>
      <c r="AB538" s="108"/>
      <c r="AC538" s="108"/>
      <c r="AD538" s="108"/>
      <c r="AE538" s="108"/>
      <c r="AF538" s="108"/>
      <c r="AG538" s="108"/>
      <c r="AH538" s="108"/>
      <c r="AI538" s="109" t="s">
        <v>991</v>
      </c>
      <c r="AJ538" s="109"/>
      <c r="AL538" s="78">
        <v>2033</v>
      </c>
      <c r="AO538" s="251"/>
      <c r="AP538" s="251"/>
      <c r="AQ538" s="251">
        <f ca="1">IF(L538=0,0,L538*AV538/100/IF(OR($P$7="",ISNUMBER($P$7)=FALSE),1,((1+$P$7/100)^(IF(OR($P$11="",ISNUMBER($P$11)=FALSE),AL538,IF(YEAR(NOW())+$P$11&lt;AL538,YEAR(NOW())+$P$11,AL538))-YEAR(NOW()))))*IF(OR($P$9="",ISNUMBER($P$9)=FALSE),1,((1+$P$9/100)^(IF(OR($P$11="",ISNUMBER($P$11)=FALSE),AL538,IF(YEAR(NOW())+$P$11&lt;AL538,YEAR(NOW())+$P$11,AL538))-YEAR(NOW())))))</f>
        <v>11800</v>
      </c>
      <c r="AR538" s="251">
        <f ca="1">IF(M538=0,0,M538*AV538/100/IF(OR($P$7="",ISNUMBER($P$7)=FALSE),1,((1+$P$7/100)^(IF(OR($P$11="",ISNUMBER($P$11)=FALSE),AL538,IF(YEAR(NOW())+$P$11&lt;AL538,YEAR(NOW())+$P$11,AL538))-YEAR(NOW()))))*IF(OR($P$9="",ISNUMBER($P$9)=FALSE),1,((1+$P$9/100)^(IF(OR($P$11="",ISNUMBER($P$11)=FALSE),AL538,IF(YEAR(NOW())+$P$11&lt;AL538,YEAR(NOW())+$P$11,AL538))-YEAR(NOW())))))</f>
        <v>0</v>
      </c>
      <c r="AS538" s="251"/>
      <c r="AT538" s="251"/>
      <c r="AU538" s="251"/>
      <c r="AV538" s="78">
        <v>100</v>
      </c>
    </row>
    <row r="539" spans="1:48" x14ac:dyDescent="0.15">
      <c r="A539" s="112">
        <v>520</v>
      </c>
      <c r="B539" s="112" t="s">
        <v>1688</v>
      </c>
      <c r="C539" s="113" t="s">
        <v>1361</v>
      </c>
      <c r="D539" s="112" t="s">
        <v>1094</v>
      </c>
      <c r="E539" s="119" t="s">
        <v>1758</v>
      </c>
      <c r="F539" s="112" t="s">
        <v>966</v>
      </c>
      <c r="G539" s="112" t="s">
        <v>1392</v>
      </c>
      <c r="H539" s="112"/>
      <c r="I539" s="116"/>
      <c r="J539" s="288"/>
      <c r="K539" s="288"/>
      <c r="L539" s="288">
        <v>10400</v>
      </c>
      <c r="M539" s="288">
        <v>0</v>
      </c>
      <c r="N539" s="288"/>
      <c r="O539" s="288">
        <v>10400</v>
      </c>
      <c r="P539" s="288">
        <f t="shared" ca="1" si="26"/>
        <v>9092.9453264000022</v>
      </c>
      <c r="Q539" s="289"/>
      <c r="R539" s="289"/>
      <c r="S539" s="289"/>
      <c r="T539" s="290">
        <f t="shared" si="27"/>
        <v>0</v>
      </c>
      <c r="U539" s="109"/>
      <c r="V539" s="109" t="s">
        <v>1366</v>
      </c>
      <c r="W539" s="109" t="s">
        <v>1369</v>
      </c>
      <c r="X539" s="108" t="s">
        <v>1367</v>
      </c>
      <c r="Y539" s="108" t="s">
        <v>1091</v>
      </c>
      <c r="Z539" s="108"/>
      <c r="AA539" s="107">
        <f t="shared" ca="1" si="28"/>
        <v>77067</v>
      </c>
      <c r="AB539" s="108"/>
      <c r="AC539" s="108"/>
      <c r="AD539" s="108"/>
      <c r="AE539" s="108"/>
      <c r="AF539" s="108"/>
      <c r="AG539" s="108"/>
      <c r="AH539" s="108"/>
      <c r="AI539" s="109" t="s">
        <v>991</v>
      </c>
      <c r="AJ539" s="109"/>
      <c r="AL539" s="78">
        <v>2110</v>
      </c>
      <c r="AO539" s="251"/>
      <c r="AP539" s="251"/>
      <c r="AQ539" s="251">
        <f ca="1">IF(L539=0,0,L539*AV539/100/IF(OR($P$7="",ISNUMBER($P$7)=FALSE),1,((1+$P$7/100)^(IF(OR($P$11="",ISNUMBER($P$11)=FALSE),AL539,IF(YEAR(NOW())+$P$11&lt;AL539,YEAR(NOW())+$P$11,AL539))-YEAR(NOW()))))*IF(OR($P$9="",ISNUMBER($P$9)=FALSE),1,((1+$P$9/100)^(IF(OR($P$11="",ISNUMBER($P$11)=FALSE),AL539,IF(YEAR(NOW())+$P$11&lt;AL539,YEAR(NOW())+$P$11,AL539))-YEAR(NOW())))))</f>
        <v>9092.9453264000022</v>
      </c>
      <c r="AR539" s="251">
        <f ca="1">IF(M539=0,0,M539*AV539/100/IF(OR($P$7="",ISNUMBER($P$7)=FALSE),1,((1+$P$7/100)^(IF(OR($P$11="",ISNUMBER($P$11)=FALSE),AL539,IF(YEAR(NOW())+$P$11&lt;AL539,YEAR(NOW())+$P$11,AL539))-YEAR(NOW()))))*IF(OR($P$9="",ISNUMBER($P$9)=FALSE),1,((1+$P$9/100)^(IF(OR($P$11="",ISNUMBER($P$11)=FALSE),AL539,IF(YEAR(NOW())+$P$11&lt;AL539,YEAR(NOW())+$P$11,AL539))-YEAR(NOW())))))</f>
        <v>0</v>
      </c>
      <c r="AS539" s="251"/>
      <c r="AT539" s="251"/>
      <c r="AU539" s="251"/>
      <c r="AV539" s="78">
        <v>87.432166600000016</v>
      </c>
    </row>
    <row r="540" spans="1:48" x14ac:dyDescent="0.15">
      <c r="A540" s="112">
        <v>521</v>
      </c>
      <c r="B540" s="112" t="s">
        <v>1688</v>
      </c>
      <c r="C540" s="113" t="s">
        <v>1361</v>
      </c>
      <c r="D540" s="112" t="s">
        <v>1406</v>
      </c>
      <c r="E540" s="119" t="s">
        <v>1759</v>
      </c>
      <c r="F540" s="112" t="s">
        <v>966</v>
      </c>
      <c r="G540" s="112" t="s">
        <v>1392</v>
      </c>
      <c r="H540" s="112"/>
      <c r="I540" s="116"/>
      <c r="J540" s="288"/>
      <c r="K540" s="288"/>
      <c r="L540" s="288">
        <v>11800</v>
      </c>
      <c r="M540" s="288">
        <v>0</v>
      </c>
      <c r="N540" s="288"/>
      <c r="O540" s="288">
        <v>11800</v>
      </c>
      <c r="P540" s="288">
        <f t="shared" ca="1" si="26"/>
        <v>10316.995658800002</v>
      </c>
      <c r="Q540" s="289"/>
      <c r="R540" s="289"/>
      <c r="S540" s="289"/>
      <c r="T540" s="290">
        <f t="shared" si="27"/>
        <v>0</v>
      </c>
      <c r="U540" s="109"/>
      <c r="V540" s="109" t="s">
        <v>1366</v>
      </c>
      <c r="W540" s="109" t="s">
        <v>1369</v>
      </c>
      <c r="X540" s="108" t="s">
        <v>1367</v>
      </c>
      <c r="Y540" s="108" t="s">
        <v>1078</v>
      </c>
      <c r="Z540" s="108"/>
      <c r="AA540" s="107">
        <f t="shared" ca="1" si="28"/>
        <v>76337</v>
      </c>
      <c r="AB540" s="108"/>
      <c r="AC540" s="108"/>
      <c r="AD540" s="108"/>
      <c r="AE540" s="108"/>
      <c r="AF540" s="108"/>
      <c r="AG540" s="108"/>
      <c r="AH540" s="108"/>
      <c r="AI540" s="109" t="s">
        <v>991</v>
      </c>
      <c r="AJ540" s="109"/>
      <c r="AL540" s="78">
        <v>2108</v>
      </c>
      <c r="AO540" s="251"/>
      <c r="AP540" s="251"/>
      <c r="AQ540" s="251">
        <f ca="1">IF(L540=0,0,L540*AV540/100/IF(OR($P$7="",ISNUMBER($P$7)=FALSE),1,((1+$P$7/100)^(IF(OR($P$11="",ISNUMBER($P$11)=FALSE),AL540,IF(YEAR(NOW())+$P$11&lt;AL540,YEAR(NOW())+$P$11,AL540))-YEAR(NOW()))))*IF(OR($P$9="",ISNUMBER($P$9)=FALSE),1,((1+$P$9/100)^(IF(OR($P$11="",ISNUMBER($P$11)=FALSE),AL540,IF(YEAR(NOW())+$P$11&lt;AL540,YEAR(NOW())+$P$11,AL540))-YEAR(NOW())))))</f>
        <v>10316.995658800002</v>
      </c>
      <c r="AR540" s="251">
        <f ca="1">IF(M540=0,0,M540*AV540/100/IF(OR($P$7="",ISNUMBER($P$7)=FALSE),1,((1+$P$7/100)^(IF(OR($P$11="",ISNUMBER($P$11)=FALSE),AL540,IF(YEAR(NOW())+$P$11&lt;AL540,YEAR(NOW())+$P$11,AL540))-YEAR(NOW()))))*IF(OR($P$9="",ISNUMBER($P$9)=FALSE),1,((1+$P$9/100)^(IF(OR($P$11="",ISNUMBER($P$11)=FALSE),AL540,IF(YEAR(NOW())+$P$11&lt;AL540,YEAR(NOW())+$P$11,AL540))-YEAR(NOW())))))</f>
        <v>0</v>
      </c>
      <c r="AS540" s="251"/>
      <c r="AT540" s="251"/>
      <c r="AU540" s="251"/>
      <c r="AV540" s="78">
        <v>87.432166600000016</v>
      </c>
    </row>
    <row r="541" spans="1:48" x14ac:dyDescent="0.15">
      <c r="A541" s="112">
        <v>522</v>
      </c>
      <c r="B541" s="112" t="s">
        <v>1688</v>
      </c>
      <c r="C541" s="113" t="s">
        <v>1361</v>
      </c>
      <c r="D541" s="112" t="s">
        <v>1084</v>
      </c>
      <c r="E541" s="119" t="s">
        <v>1760</v>
      </c>
      <c r="F541" s="112" t="s">
        <v>966</v>
      </c>
      <c r="G541" s="112" t="s">
        <v>1393</v>
      </c>
      <c r="H541" s="112"/>
      <c r="I541" s="116">
        <v>1</v>
      </c>
      <c r="J541" s="288"/>
      <c r="K541" s="288"/>
      <c r="L541" s="288">
        <v>8800</v>
      </c>
      <c r="M541" s="288">
        <v>0</v>
      </c>
      <c r="N541" s="288"/>
      <c r="O541" s="288">
        <v>8800</v>
      </c>
      <c r="P541" s="288">
        <f t="shared" ca="1" si="26"/>
        <v>8800</v>
      </c>
      <c r="Q541" s="289"/>
      <c r="R541" s="289"/>
      <c r="S541" s="289"/>
      <c r="T541" s="290">
        <f t="shared" si="27"/>
        <v>0</v>
      </c>
      <c r="U541" s="109"/>
      <c r="V541" s="109" t="s">
        <v>1366</v>
      </c>
      <c r="W541" s="109" t="s">
        <v>1369</v>
      </c>
      <c r="X541" s="108" t="s">
        <v>1367</v>
      </c>
      <c r="Y541" s="108" t="s">
        <v>1090</v>
      </c>
      <c r="Z541" s="108"/>
      <c r="AA541" s="107">
        <f t="shared" ca="1" si="28"/>
        <v>50405</v>
      </c>
      <c r="AB541" s="108"/>
      <c r="AC541" s="108"/>
      <c r="AD541" s="108"/>
      <c r="AE541" s="108"/>
      <c r="AF541" s="108"/>
      <c r="AG541" s="108"/>
      <c r="AH541" s="108"/>
      <c r="AI541" s="109" t="s">
        <v>991</v>
      </c>
      <c r="AJ541" s="109"/>
      <c r="AL541" s="78">
        <v>2037</v>
      </c>
      <c r="AO541" s="251"/>
      <c r="AP541" s="251"/>
      <c r="AQ541" s="251">
        <f ca="1">IF(L541=0,0,L541*AV541/100/IF(OR($P$7="",ISNUMBER($P$7)=FALSE),1,((1+$P$7/100)^(IF(OR($P$11="",ISNUMBER($P$11)=FALSE),AL541,IF(YEAR(NOW())+$P$11&lt;AL541,YEAR(NOW())+$P$11,AL541))-YEAR(NOW()))))*IF(OR($P$9="",ISNUMBER($P$9)=FALSE),1,((1+$P$9/100)^(IF(OR($P$11="",ISNUMBER($P$11)=FALSE),AL541,IF(YEAR(NOW())+$P$11&lt;AL541,YEAR(NOW())+$P$11,AL541))-YEAR(NOW())))))</f>
        <v>8800</v>
      </c>
      <c r="AR541" s="251">
        <f ca="1">IF(M541=0,0,M541*AV541/100/IF(OR($P$7="",ISNUMBER($P$7)=FALSE),1,((1+$P$7/100)^(IF(OR($P$11="",ISNUMBER($P$11)=FALSE),AL541,IF(YEAR(NOW())+$P$11&lt;AL541,YEAR(NOW())+$P$11,AL541))-YEAR(NOW()))))*IF(OR($P$9="",ISNUMBER($P$9)=FALSE),1,((1+$P$9/100)^(IF(OR($P$11="",ISNUMBER($P$11)=FALSE),AL541,IF(YEAR(NOW())+$P$11&lt;AL541,YEAR(NOW())+$P$11,AL541))-YEAR(NOW())))))</f>
        <v>0</v>
      </c>
      <c r="AS541" s="251"/>
      <c r="AT541" s="251"/>
      <c r="AU541" s="251"/>
      <c r="AV541" s="78">
        <v>100</v>
      </c>
    </row>
    <row r="542" spans="1:48" x14ac:dyDescent="0.15">
      <c r="A542" s="112">
        <v>523</v>
      </c>
      <c r="B542" s="112" t="s">
        <v>1688</v>
      </c>
      <c r="C542" s="113" t="s">
        <v>1361</v>
      </c>
      <c r="D542" s="112" t="s">
        <v>1112</v>
      </c>
      <c r="E542" s="119" t="s">
        <v>1761</v>
      </c>
      <c r="F542" s="112" t="s">
        <v>966</v>
      </c>
      <c r="G542" s="112" t="s">
        <v>1393</v>
      </c>
      <c r="H542" s="112"/>
      <c r="I542" s="116">
        <v>1</v>
      </c>
      <c r="J542" s="288"/>
      <c r="K542" s="288"/>
      <c r="L542" s="288">
        <v>8000</v>
      </c>
      <c r="M542" s="288">
        <v>0</v>
      </c>
      <c r="N542" s="288"/>
      <c r="O542" s="288">
        <v>8000</v>
      </c>
      <c r="P542" s="288">
        <f t="shared" ca="1" si="26"/>
        <v>8000</v>
      </c>
      <c r="Q542" s="289"/>
      <c r="R542" s="289"/>
      <c r="S542" s="289"/>
      <c r="T542" s="290">
        <f t="shared" si="27"/>
        <v>0</v>
      </c>
      <c r="U542" s="109"/>
      <c r="V542" s="109" t="s">
        <v>1366</v>
      </c>
      <c r="W542" s="109" t="s">
        <v>1369</v>
      </c>
      <c r="X542" s="108" t="s">
        <v>1367</v>
      </c>
      <c r="Y542" s="108" t="s">
        <v>1110</v>
      </c>
      <c r="Z542" s="108"/>
      <c r="AA542" s="107">
        <f t="shared" ca="1" si="28"/>
        <v>47848</v>
      </c>
      <c r="AB542" s="108"/>
      <c r="AC542" s="108"/>
      <c r="AD542" s="108"/>
      <c r="AE542" s="108"/>
      <c r="AF542" s="108"/>
      <c r="AG542" s="108"/>
      <c r="AH542" s="108"/>
      <c r="AI542" s="109" t="s">
        <v>991</v>
      </c>
      <c r="AJ542" s="109"/>
      <c r="AL542" s="78">
        <v>2030</v>
      </c>
      <c r="AO542" s="251"/>
      <c r="AP542" s="251"/>
      <c r="AQ542" s="251">
        <f ca="1">IF(L542=0,0,L542*AV542/100/IF(OR($P$7="",ISNUMBER($P$7)=FALSE),1,((1+$P$7/100)^(IF(OR($P$11="",ISNUMBER($P$11)=FALSE),AL542,IF(YEAR(NOW())+$P$11&lt;AL542,YEAR(NOW())+$P$11,AL542))-YEAR(NOW()))))*IF(OR($P$9="",ISNUMBER($P$9)=FALSE),1,((1+$P$9/100)^(IF(OR($P$11="",ISNUMBER($P$11)=FALSE),AL542,IF(YEAR(NOW())+$P$11&lt;AL542,YEAR(NOW())+$P$11,AL542))-YEAR(NOW())))))</f>
        <v>8000</v>
      </c>
      <c r="AR542" s="251">
        <f ca="1">IF(M542=0,0,M542*AV542/100/IF(OR($P$7="",ISNUMBER($P$7)=FALSE),1,((1+$P$7/100)^(IF(OR($P$11="",ISNUMBER($P$11)=FALSE),AL542,IF(YEAR(NOW())+$P$11&lt;AL542,YEAR(NOW())+$P$11,AL542))-YEAR(NOW()))))*IF(OR($P$9="",ISNUMBER($P$9)=FALSE),1,((1+$P$9/100)^(IF(OR($P$11="",ISNUMBER($P$11)=FALSE),AL542,IF(YEAR(NOW())+$P$11&lt;AL542,YEAR(NOW())+$P$11,AL542))-YEAR(NOW())))))</f>
        <v>0</v>
      </c>
      <c r="AS542" s="251"/>
      <c r="AT542" s="251"/>
      <c r="AU542" s="251"/>
      <c r="AV542" s="78">
        <v>100</v>
      </c>
    </row>
    <row r="543" spans="1:48" x14ac:dyDescent="0.15">
      <c r="A543" s="112">
        <v>524</v>
      </c>
      <c r="B543" s="112" t="s">
        <v>1688</v>
      </c>
      <c r="C543" s="113" t="s">
        <v>1361</v>
      </c>
      <c r="D543" s="112" t="s">
        <v>1092</v>
      </c>
      <c r="E543" s="119" t="s">
        <v>1762</v>
      </c>
      <c r="F543" s="112" t="s">
        <v>966</v>
      </c>
      <c r="G543" s="112" t="s">
        <v>1392</v>
      </c>
      <c r="H543" s="112"/>
      <c r="I543" s="116"/>
      <c r="J543" s="288"/>
      <c r="K543" s="288"/>
      <c r="L543" s="288">
        <v>10900</v>
      </c>
      <c r="M543" s="288">
        <v>0</v>
      </c>
      <c r="N543" s="288"/>
      <c r="O543" s="288">
        <v>10900</v>
      </c>
      <c r="P543" s="288">
        <f t="shared" ca="1" si="26"/>
        <v>9530.1061594000021</v>
      </c>
      <c r="Q543" s="289"/>
      <c r="R543" s="289"/>
      <c r="S543" s="289"/>
      <c r="T543" s="290">
        <f t="shared" si="27"/>
        <v>0</v>
      </c>
      <c r="U543" s="109"/>
      <c r="V543" s="109" t="s">
        <v>1366</v>
      </c>
      <c r="W543" s="109" t="s">
        <v>1369</v>
      </c>
      <c r="X543" s="108" t="s">
        <v>1367</v>
      </c>
      <c r="Y543" s="108" t="s">
        <v>1091</v>
      </c>
      <c r="Z543" s="108"/>
      <c r="AA543" s="107">
        <f t="shared" ca="1" si="28"/>
        <v>77067</v>
      </c>
      <c r="AB543" s="108"/>
      <c r="AC543" s="108"/>
      <c r="AD543" s="108"/>
      <c r="AE543" s="108"/>
      <c r="AF543" s="108"/>
      <c r="AG543" s="108"/>
      <c r="AH543" s="108"/>
      <c r="AI543" s="109" t="s">
        <v>991</v>
      </c>
      <c r="AJ543" s="109"/>
      <c r="AL543" s="78">
        <v>2110</v>
      </c>
      <c r="AO543" s="251"/>
      <c r="AP543" s="251"/>
      <c r="AQ543" s="251">
        <f ca="1">IF(L543=0,0,L543*AV543/100/IF(OR($P$7="",ISNUMBER($P$7)=FALSE),1,((1+$P$7/100)^(IF(OR($P$11="",ISNUMBER($P$11)=FALSE),AL543,IF(YEAR(NOW())+$P$11&lt;AL543,YEAR(NOW())+$P$11,AL543))-YEAR(NOW()))))*IF(OR($P$9="",ISNUMBER($P$9)=FALSE),1,((1+$P$9/100)^(IF(OR($P$11="",ISNUMBER($P$11)=FALSE),AL543,IF(YEAR(NOW())+$P$11&lt;AL543,YEAR(NOW())+$P$11,AL543))-YEAR(NOW())))))</f>
        <v>9530.1061594000021</v>
      </c>
      <c r="AR543" s="251">
        <f ca="1">IF(M543=0,0,M543*AV543/100/IF(OR($P$7="",ISNUMBER($P$7)=FALSE),1,((1+$P$7/100)^(IF(OR($P$11="",ISNUMBER($P$11)=FALSE),AL543,IF(YEAR(NOW())+$P$11&lt;AL543,YEAR(NOW())+$P$11,AL543))-YEAR(NOW()))))*IF(OR($P$9="",ISNUMBER($P$9)=FALSE),1,((1+$P$9/100)^(IF(OR($P$11="",ISNUMBER($P$11)=FALSE),AL543,IF(YEAR(NOW())+$P$11&lt;AL543,YEAR(NOW())+$P$11,AL543))-YEAR(NOW())))))</f>
        <v>0</v>
      </c>
      <c r="AS543" s="251"/>
      <c r="AT543" s="251"/>
      <c r="AU543" s="251"/>
      <c r="AV543" s="78">
        <v>87.432166600000016</v>
      </c>
    </row>
    <row r="544" spans="1:48" x14ac:dyDescent="0.15">
      <c r="A544" s="112">
        <v>525</v>
      </c>
      <c r="B544" s="112" t="s">
        <v>1688</v>
      </c>
      <c r="C544" s="113" t="s">
        <v>1361</v>
      </c>
      <c r="D544" s="112" t="s">
        <v>1123</v>
      </c>
      <c r="E544" s="119" t="s">
        <v>1763</v>
      </c>
      <c r="F544" s="112" t="s">
        <v>966</v>
      </c>
      <c r="G544" s="112" t="s">
        <v>1392</v>
      </c>
      <c r="H544" s="112"/>
      <c r="I544" s="116"/>
      <c r="J544" s="288"/>
      <c r="K544" s="288"/>
      <c r="L544" s="288">
        <v>11800</v>
      </c>
      <c r="M544" s="288">
        <v>0</v>
      </c>
      <c r="N544" s="288"/>
      <c r="O544" s="288">
        <v>11800</v>
      </c>
      <c r="P544" s="288">
        <f t="shared" ca="1" si="26"/>
        <v>10316.995658800002</v>
      </c>
      <c r="Q544" s="289"/>
      <c r="R544" s="289"/>
      <c r="S544" s="289"/>
      <c r="T544" s="290">
        <f t="shared" si="27"/>
        <v>0</v>
      </c>
      <c r="U544" s="109"/>
      <c r="V544" s="109" t="s">
        <v>1366</v>
      </c>
      <c r="W544" s="109" t="s">
        <v>1369</v>
      </c>
      <c r="X544" s="108" t="s">
        <v>1367</v>
      </c>
      <c r="Y544" s="108" t="s">
        <v>1100</v>
      </c>
      <c r="Z544" s="108"/>
      <c r="AA544" s="107">
        <f t="shared" ca="1" si="28"/>
        <v>77067</v>
      </c>
      <c r="AB544" s="108"/>
      <c r="AC544" s="108"/>
      <c r="AD544" s="108"/>
      <c r="AE544" s="108"/>
      <c r="AF544" s="108"/>
      <c r="AG544" s="108"/>
      <c r="AH544" s="108"/>
      <c r="AI544" s="109" t="s">
        <v>991</v>
      </c>
      <c r="AJ544" s="109"/>
      <c r="AL544" s="78">
        <v>2110</v>
      </c>
      <c r="AO544" s="251"/>
      <c r="AP544" s="251"/>
      <c r="AQ544" s="251">
        <f ca="1">IF(L544=0,0,L544*AV544/100/IF(OR($P$7="",ISNUMBER($P$7)=FALSE),1,((1+$P$7/100)^(IF(OR($P$11="",ISNUMBER($P$11)=FALSE),AL544,IF(YEAR(NOW())+$P$11&lt;AL544,YEAR(NOW())+$P$11,AL544))-YEAR(NOW()))))*IF(OR($P$9="",ISNUMBER($P$9)=FALSE),1,((1+$P$9/100)^(IF(OR($P$11="",ISNUMBER($P$11)=FALSE),AL544,IF(YEAR(NOW())+$P$11&lt;AL544,YEAR(NOW())+$P$11,AL544))-YEAR(NOW())))))</f>
        <v>10316.995658800002</v>
      </c>
      <c r="AR544" s="251">
        <f ca="1">IF(M544=0,0,M544*AV544/100/IF(OR($P$7="",ISNUMBER($P$7)=FALSE),1,((1+$P$7/100)^(IF(OR($P$11="",ISNUMBER($P$11)=FALSE),AL544,IF(YEAR(NOW())+$P$11&lt;AL544,YEAR(NOW())+$P$11,AL544))-YEAR(NOW()))))*IF(OR($P$9="",ISNUMBER($P$9)=FALSE),1,((1+$P$9/100)^(IF(OR($P$11="",ISNUMBER($P$11)=FALSE),AL544,IF(YEAR(NOW())+$P$11&lt;AL544,YEAR(NOW())+$P$11,AL544))-YEAR(NOW())))))</f>
        <v>0</v>
      </c>
      <c r="AS544" s="251"/>
      <c r="AT544" s="251"/>
      <c r="AU544" s="251"/>
      <c r="AV544" s="78">
        <v>87.432166600000016</v>
      </c>
    </row>
    <row r="545" spans="1:48" x14ac:dyDescent="0.15">
      <c r="A545" s="112">
        <v>526</v>
      </c>
      <c r="B545" s="112" t="s">
        <v>1688</v>
      </c>
      <c r="C545" s="113" t="s">
        <v>1361</v>
      </c>
      <c r="D545" s="112" t="s">
        <v>1077</v>
      </c>
      <c r="E545" s="119" t="s">
        <v>1764</v>
      </c>
      <c r="F545" s="112" t="s">
        <v>966</v>
      </c>
      <c r="G545" s="112" t="s">
        <v>1392</v>
      </c>
      <c r="H545" s="112"/>
      <c r="I545" s="116">
        <v>1</v>
      </c>
      <c r="J545" s="288"/>
      <c r="K545" s="288"/>
      <c r="L545" s="288">
        <v>10400</v>
      </c>
      <c r="M545" s="288">
        <v>0</v>
      </c>
      <c r="N545" s="288"/>
      <c r="O545" s="288">
        <v>10400</v>
      </c>
      <c r="P545" s="288">
        <f t="shared" ca="1" si="26"/>
        <v>10400</v>
      </c>
      <c r="Q545" s="289"/>
      <c r="R545" s="289"/>
      <c r="S545" s="289"/>
      <c r="T545" s="290">
        <f t="shared" si="27"/>
        <v>0</v>
      </c>
      <c r="U545" s="109"/>
      <c r="V545" s="109" t="s">
        <v>1366</v>
      </c>
      <c r="W545" s="109" t="s">
        <v>1369</v>
      </c>
      <c r="X545" s="108" t="s">
        <v>1367</v>
      </c>
      <c r="Y545" s="108" t="s">
        <v>1078</v>
      </c>
      <c r="Z545" s="108"/>
      <c r="AA545" s="107">
        <f t="shared" ca="1" si="28"/>
        <v>46752</v>
      </c>
      <c r="AB545" s="108"/>
      <c r="AC545" s="108"/>
      <c r="AD545" s="108"/>
      <c r="AE545" s="108"/>
      <c r="AF545" s="108"/>
      <c r="AG545" s="108"/>
      <c r="AH545" s="108"/>
      <c r="AI545" s="109" t="s">
        <v>991</v>
      </c>
      <c r="AJ545" s="109"/>
      <c r="AL545" s="78">
        <v>2027</v>
      </c>
      <c r="AO545" s="251"/>
      <c r="AP545" s="251"/>
      <c r="AQ545" s="251">
        <f ca="1">IF(L545=0,0,L545*AV545/100/IF(OR($P$7="",ISNUMBER($P$7)=FALSE),1,((1+$P$7/100)^(IF(OR($P$11="",ISNUMBER($P$11)=FALSE),AL545,IF(YEAR(NOW())+$P$11&lt;AL545,YEAR(NOW())+$P$11,AL545))-YEAR(NOW()))))*IF(OR($P$9="",ISNUMBER($P$9)=FALSE),1,((1+$P$9/100)^(IF(OR($P$11="",ISNUMBER($P$11)=FALSE),AL545,IF(YEAR(NOW())+$P$11&lt;AL545,YEAR(NOW())+$P$11,AL545))-YEAR(NOW())))))</f>
        <v>10400</v>
      </c>
      <c r="AR545" s="251">
        <f ca="1">IF(M545=0,0,M545*AV545/100/IF(OR($P$7="",ISNUMBER($P$7)=FALSE),1,((1+$P$7/100)^(IF(OR($P$11="",ISNUMBER($P$11)=FALSE),AL545,IF(YEAR(NOW())+$P$11&lt;AL545,YEAR(NOW())+$P$11,AL545))-YEAR(NOW()))))*IF(OR($P$9="",ISNUMBER($P$9)=FALSE),1,((1+$P$9/100)^(IF(OR($P$11="",ISNUMBER($P$11)=FALSE),AL545,IF(YEAR(NOW())+$P$11&lt;AL545,YEAR(NOW())+$P$11,AL545))-YEAR(NOW())))))</f>
        <v>0</v>
      </c>
      <c r="AS545" s="251"/>
      <c r="AT545" s="251"/>
      <c r="AU545" s="251"/>
      <c r="AV545" s="78">
        <v>100</v>
      </c>
    </row>
    <row r="546" spans="1:48" x14ac:dyDescent="0.15">
      <c r="A546" s="112">
        <v>527</v>
      </c>
      <c r="B546" s="112" t="s">
        <v>1688</v>
      </c>
      <c r="C546" s="113" t="s">
        <v>1361</v>
      </c>
      <c r="D546" s="112" t="s">
        <v>1103</v>
      </c>
      <c r="E546" s="119" t="s">
        <v>1765</v>
      </c>
      <c r="F546" s="112" t="s">
        <v>966</v>
      </c>
      <c r="G546" s="112" t="s">
        <v>1392</v>
      </c>
      <c r="H546" s="112"/>
      <c r="I546" s="116">
        <v>1</v>
      </c>
      <c r="J546" s="288"/>
      <c r="K546" s="288"/>
      <c r="L546" s="288">
        <v>0</v>
      </c>
      <c r="M546" s="288">
        <v>0</v>
      </c>
      <c r="N546" s="288"/>
      <c r="O546" s="288">
        <v>0</v>
      </c>
      <c r="P546" s="288">
        <f t="shared" ca="1" si="26"/>
        <v>0</v>
      </c>
      <c r="Q546" s="289"/>
      <c r="R546" s="289"/>
      <c r="S546" s="289"/>
      <c r="T546" s="290">
        <f t="shared" si="27"/>
        <v>0</v>
      </c>
      <c r="U546" s="109"/>
      <c r="V546" s="109" t="s">
        <v>1366</v>
      </c>
      <c r="W546" s="109" t="s">
        <v>1369</v>
      </c>
      <c r="X546" s="108" t="s">
        <v>1367</v>
      </c>
      <c r="Y546" s="108" t="s">
        <v>1088</v>
      </c>
      <c r="Z546" s="108"/>
      <c r="AA546" s="107">
        <f t="shared" ca="1" si="28"/>
        <v>67937</v>
      </c>
      <c r="AB546" s="108"/>
      <c r="AC546" s="108"/>
      <c r="AD546" s="108"/>
      <c r="AE546" s="108"/>
      <c r="AF546" s="108"/>
      <c r="AG546" s="108"/>
      <c r="AH546" s="108"/>
      <c r="AI546" s="109" t="s">
        <v>991</v>
      </c>
      <c r="AJ546" s="109"/>
      <c r="AL546" s="78">
        <v>2085</v>
      </c>
      <c r="AO546" s="251"/>
      <c r="AP546" s="251"/>
      <c r="AQ546" s="251">
        <f ca="1">IF(L546=0,0,L546*AV546/100/IF(OR($P$7="",ISNUMBER($P$7)=FALSE),1,((1+$P$7/100)^(IF(OR($P$11="",ISNUMBER($P$11)=FALSE),AL546,IF(YEAR(NOW())+$P$11&lt;AL546,YEAR(NOW())+$P$11,AL546))-YEAR(NOW()))))*IF(OR($P$9="",ISNUMBER($P$9)=FALSE),1,((1+$P$9/100)^(IF(OR($P$11="",ISNUMBER($P$11)=FALSE),AL546,IF(YEAR(NOW())+$P$11&lt;AL546,YEAR(NOW())+$P$11,AL546))-YEAR(NOW())))))</f>
        <v>0</v>
      </c>
      <c r="AR546" s="251">
        <f ca="1">IF(M546=0,0,M546*AV546/100/IF(OR($P$7="",ISNUMBER($P$7)=FALSE),1,((1+$P$7/100)^(IF(OR($P$11="",ISNUMBER($P$11)=FALSE),AL546,IF(YEAR(NOW())+$P$11&lt;AL546,YEAR(NOW())+$P$11,AL546))-YEAR(NOW()))))*IF(OR($P$9="",ISNUMBER($P$9)=FALSE),1,((1+$P$9/100)^(IF(OR($P$11="",ISNUMBER($P$11)=FALSE),AL546,IF(YEAR(NOW())+$P$11&lt;AL546,YEAR(NOW())+$P$11,AL546))-YEAR(NOW())))))</f>
        <v>0</v>
      </c>
      <c r="AS546" s="251"/>
      <c r="AT546" s="251"/>
      <c r="AU546" s="251"/>
      <c r="AV546" s="78">
        <v>100</v>
      </c>
    </row>
    <row r="547" spans="1:48" x14ac:dyDescent="0.15">
      <c r="A547" s="112">
        <v>528</v>
      </c>
      <c r="B547" s="112" t="s">
        <v>1688</v>
      </c>
      <c r="C547" s="113" t="s">
        <v>1361</v>
      </c>
      <c r="D547" s="112" t="s">
        <v>1088</v>
      </c>
      <c r="E547" s="119" t="s">
        <v>1766</v>
      </c>
      <c r="F547" s="112" t="s">
        <v>966</v>
      </c>
      <c r="G547" s="112" t="s">
        <v>1392</v>
      </c>
      <c r="H547" s="112"/>
      <c r="I547" s="116">
        <v>1</v>
      </c>
      <c r="J547" s="288"/>
      <c r="K547" s="288"/>
      <c r="L547" s="288">
        <v>11800</v>
      </c>
      <c r="M547" s="288">
        <v>0</v>
      </c>
      <c r="N547" s="288"/>
      <c r="O547" s="288">
        <v>11800</v>
      </c>
      <c r="P547" s="288">
        <f t="shared" ca="1" si="26"/>
        <v>11800</v>
      </c>
      <c r="Q547" s="289"/>
      <c r="R547" s="289"/>
      <c r="S547" s="289"/>
      <c r="T547" s="290">
        <f t="shared" si="27"/>
        <v>0</v>
      </c>
      <c r="U547" s="109"/>
      <c r="V547" s="109" t="s">
        <v>1366</v>
      </c>
      <c r="W547" s="109" t="s">
        <v>1369</v>
      </c>
      <c r="X547" s="108" t="s">
        <v>1367</v>
      </c>
      <c r="Y547" s="108" t="s">
        <v>1424</v>
      </c>
      <c r="Z547" s="108"/>
      <c r="AA547" s="107">
        <f t="shared" ca="1" si="28"/>
        <v>67937</v>
      </c>
      <c r="AB547" s="108"/>
      <c r="AC547" s="108"/>
      <c r="AD547" s="108"/>
      <c r="AE547" s="108"/>
      <c r="AF547" s="108"/>
      <c r="AG547" s="108"/>
      <c r="AH547" s="108"/>
      <c r="AI547" s="109" t="s">
        <v>991</v>
      </c>
      <c r="AJ547" s="109"/>
      <c r="AL547" s="78">
        <v>2085</v>
      </c>
      <c r="AO547" s="251"/>
      <c r="AP547" s="251"/>
      <c r="AQ547" s="251">
        <f ca="1">IF(L547=0,0,L547*AV547/100/IF(OR($P$7="",ISNUMBER($P$7)=FALSE),1,((1+$P$7/100)^(IF(OR($P$11="",ISNUMBER($P$11)=FALSE),AL547,IF(YEAR(NOW())+$P$11&lt;AL547,YEAR(NOW())+$P$11,AL547))-YEAR(NOW()))))*IF(OR($P$9="",ISNUMBER($P$9)=FALSE),1,((1+$P$9/100)^(IF(OR($P$11="",ISNUMBER($P$11)=FALSE),AL547,IF(YEAR(NOW())+$P$11&lt;AL547,YEAR(NOW())+$P$11,AL547))-YEAR(NOW())))))</f>
        <v>11800</v>
      </c>
      <c r="AR547" s="251">
        <f ca="1">IF(M547=0,0,M547*AV547/100/IF(OR($P$7="",ISNUMBER($P$7)=FALSE),1,((1+$P$7/100)^(IF(OR($P$11="",ISNUMBER($P$11)=FALSE),AL547,IF(YEAR(NOW())+$P$11&lt;AL547,YEAR(NOW())+$P$11,AL547))-YEAR(NOW()))))*IF(OR($P$9="",ISNUMBER($P$9)=FALSE),1,((1+$P$9/100)^(IF(OR($P$11="",ISNUMBER($P$11)=FALSE),AL547,IF(YEAR(NOW())+$P$11&lt;AL547,YEAR(NOW())+$P$11,AL547))-YEAR(NOW())))))</f>
        <v>0</v>
      </c>
      <c r="AS547" s="251"/>
      <c r="AT547" s="251"/>
      <c r="AU547" s="251"/>
      <c r="AV547" s="78">
        <v>100</v>
      </c>
    </row>
    <row r="548" spans="1:48" x14ac:dyDescent="0.15">
      <c r="A548" s="112">
        <v>529</v>
      </c>
      <c r="B548" s="112" t="s">
        <v>1688</v>
      </c>
      <c r="C548" s="113" t="s">
        <v>1361</v>
      </c>
      <c r="D548" s="112" t="s">
        <v>1085</v>
      </c>
      <c r="E548" s="119" t="s">
        <v>1767</v>
      </c>
      <c r="F548" s="112" t="s">
        <v>966</v>
      </c>
      <c r="G548" s="112" t="s">
        <v>1392</v>
      </c>
      <c r="H548" s="112"/>
      <c r="I548" s="116">
        <v>1</v>
      </c>
      <c r="J548" s="288"/>
      <c r="K548" s="288"/>
      <c r="L548" s="288">
        <v>11800</v>
      </c>
      <c r="M548" s="288">
        <v>0</v>
      </c>
      <c r="N548" s="288"/>
      <c r="O548" s="288">
        <v>11800</v>
      </c>
      <c r="P548" s="288">
        <f t="shared" ca="1" si="26"/>
        <v>11800</v>
      </c>
      <c r="Q548" s="289"/>
      <c r="R548" s="289"/>
      <c r="S548" s="289"/>
      <c r="T548" s="290">
        <f t="shared" si="27"/>
        <v>0</v>
      </c>
      <c r="U548" s="109"/>
      <c r="V548" s="109" t="s">
        <v>1366</v>
      </c>
      <c r="W548" s="109" t="s">
        <v>1369</v>
      </c>
      <c r="X548" s="108" t="s">
        <v>1367</v>
      </c>
      <c r="Y548" s="108" t="s">
        <v>1080</v>
      </c>
      <c r="Z548" s="108"/>
      <c r="AA548" s="107">
        <f t="shared" ca="1" si="28"/>
        <v>50040</v>
      </c>
      <c r="AB548" s="108"/>
      <c r="AC548" s="108"/>
      <c r="AD548" s="108"/>
      <c r="AE548" s="108"/>
      <c r="AF548" s="108"/>
      <c r="AG548" s="108"/>
      <c r="AH548" s="108"/>
      <c r="AI548" s="109" t="s">
        <v>991</v>
      </c>
      <c r="AJ548" s="109"/>
      <c r="AL548" s="78">
        <v>2036</v>
      </c>
      <c r="AO548" s="251"/>
      <c r="AP548" s="251"/>
      <c r="AQ548" s="251">
        <f ca="1">IF(L548=0,0,L548*AV548/100/IF(OR($P$7="",ISNUMBER($P$7)=FALSE),1,((1+$P$7/100)^(IF(OR($P$11="",ISNUMBER($P$11)=FALSE),AL548,IF(YEAR(NOW())+$P$11&lt;AL548,YEAR(NOW())+$P$11,AL548))-YEAR(NOW()))))*IF(OR($P$9="",ISNUMBER($P$9)=FALSE),1,((1+$P$9/100)^(IF(OR($P$11="",ISNUMBER($P$11)=FALSE),AL548,IF(YEAR(NOW())+$P$11&lt;AL548,YEAR(NOW())+$P$11,AL548))-YEAR(NOW())))))</f>
        <v>11800</v>
      </c>
      <c r="AR548" s="251">
        <f ca="1">IF(M548=0,0,M548*AV548/100/IF(OR($P$7="",ISNUMBER($P$7)=FALSE),1,((1+$P$7/100)^(IF(OR($P$11="",ISNUMBER($P$11)=FALSE),AL548,IF(YEAR(NOW())+$P$11&lt;AL548,YEAR(NOW())+$P$11,AL548))-YEAR(NOW()))))*IF(OR($P$9="",ISNUMBER($P$9)=FALSE),1,((1+$P$9/100)^(IF(OR($P$11="",ISNUMBER($P$11)=FALSE),AL548,IF(YEAR(NOW())+$P$11&lt;AL548,YEAR(NOW())+$P$11,AL548))-YEAR(NOW())))))</f>
        <v>0</v>
      </c>
      <c r="AS548" s="251"/>
      <c r="AT548" s="251"/>
      <c r="AU548" s="251"/>
      <c r="AV548" s="78">
        <v>100</v>
      </c>
    </row>
    <row r="549" spans="1:48" x14ac:dyDescent="0.15">
      <c r="A549" s="112">
        <v>530</v>
      </c>
      <c r="B549" s="112" t="s">
        <v>1688</v>
      </c>
      <c r="C549" s="113" t="s">
        <v>1361</v>
      </c>
      <c r="D549" s="112" t="s">
        <v>1056</v>
      </c>
      <c r="E549" s="119" t="s">
        <v>1768</v>
      </c>
      <c r="F549" s="112" t="s">
        <v>966</v>
      </c>
      <c r="G549" s="112" t="s">
        <v>1392</v>
      </c>
      <c r="H549" s="112"/>
      <c r="I549" s="116">
        <v>1</v>
      </c>
      <c r="J549" s="288"/>
      <c r="K549" s="288"/>
      <c r="L549" s="288">
        <v>11800</v>
      </c>
      <c r="M549" s="288">
        <v>0</v>
      </c>
      <c r="N549" s="288"/>
      <c r="O549" s="288">
        <v>11800</v>
      </c>
      <c r="P549" s="288">
        <f t="shared" ca="1" si="26"/>
        <v>11800</v>
      </c>
      <c r="Q549" s="289"/>
      <c r="R549" s="289"/>
      <c r="S549" s="289"/>
      <c r="T549" s="290">
        <f t="shared" si="27"/>
        <v>0</v>
      </c>
      <c r="U549" s="109"/>
      <c r="V549" s="109" t="s">
        <v>1366</v>
      </c>
      <c r="W549" s="109" t="s">
        <v>1369</v>
      </c>
      <c r="X549" s="108" t="s">
        <v>1367</v>
      </c>
      <c r="Y549" s="108" t="s">
        <v>1058</v>
      </c>
      <c r="Z549" s="108"/>
      <c r="AA549" s="107">
        <f t="shared" ca="1" si="28"/>
        <v>48213</v>
      </c>
      <c r="AB549" s="108"/>
      <c r="AC549" s="108"/>
      <c r="AD549" s="108"/>
      <c r="AE549" s="108"/>
      <c r="AF549" s="108"/>
      <c r="AG549" s="108"/>
      <c r="AH549" s="108"/>
      <c r="AI549" s="109" t="s">
        <v>991</v>
      </c>
      <c r="AJ549" s="109"/>
      <c r="AL549" s="78">
        <v>2031</v>
      </c>
      <c r="AO549" s="251"/>
      <c r="AP549" s="251"/>
      <c r="AQ549" s="251">
        <f ca="1">IF(L549=0,0,L549*AV549/100/IF(OR($P$7="",ISNUMBER($P$7)=FALSE),1,((1+$P$7/100)^(IF(OR($P$11="",ISNUMBER($P$11)=FALSE),AL549,IF(YEAR(NOW())+$P$11&lt;AL549,YEAR(NOW())+$P$11,AL549))-YEAR(NOW()))))*IF(OR($P$9="",ISNUMBER($P$9)=FALSE),1,((1+$P$9/100)^(IF(OR($P$11="",ISNUMBER($P$11)=FALSE),AL549,IF(YEAR(NOW())+$P$11&lt;AL549,YEAR(NOW())+$P$11,AL549))-YEAR(NOW())))))</f>
        <v>11800</v>
      </c>
      <c r="AR549" s="251">
        <f ca="1">IF(M549=0,0,M549*AV549/100/IF(OR($P$7="",ISNUMBER($P$7)=FALSE),1,((1+$P$7/100)^(IF(OR($P$11="",ISNUMBER($P$11)=FALSE),AL549,IF(YEAR(NOW())+$P$11&lt;AL549,YEAR(NOW())+$P$11,AL549))-YEAR(NOW()))))*IF(OR($P$9="",ISNUMBER($P$9)=FALSE),1,((1+$P$9/100)^(IF(OR($P$11="",ISNUMBER($P$11)=FALSE),AL549,IF(YEAR(NOW())+$P$11&lt;AL549,YEAR(NOW())+$P$11,AL549))-YEAR(NOW())))))</f>
        <v>0</v>
      </c>
      <c r="AS549" s="251"/>
      <c r="AT549" s="251"/>
      <c r="AU549" s="251"/>
      <c r="AV549" s="78">
        <v>100</v>
      </c>
    </row>
    <row r="550" spans="1:48" x14ac:dyDescent="0.15">
      <c r="A550" s="112">
        <v>531</v>
      </c>
      <c r="B550" s="112" t="s">
        <v>1688</v>
      </c>
      <c r="C550" s="113" t="s">
        <v>1361</v>
      </c>
      <c r="D550" s="112" t="s">
        <v>1046</v>
      </c>
      <c r="E550" s="119" t="s">
        <v>1769</v>
      </c>
      <c r="F550" s="112" t="s">
        <v>966</v>
      </c>
      <c r="G550" s="112" t="s">
        <v>1392</v>
      </c>
      <c r="H550" s="112"/>
      <c r="I550" s="116">
        <v>1</v>
      </c>
      <c r="J550" s="288"/>
      <c r="K550" s="288"/>
      <c r="L550" s="288">
        <v>10400</v>
      </c>
      <c r="M550" s="288">
        <v>0</v>
      </c>
      <c r="N550" s="288"/>
      <c r="O550" s="288">
        <v>10400</v>
      </c>
      <c r="P550" s="288">
        <f t="shared" ca="1" si="26"/>
        <v>10400</v>
      </c>
      <c r="Q550" s="289"/>
      <c r="R550" s="289"/>
      <c r="S550" s="289"/>
      <c r="T550" s="290">
        <f t="shared" si="27"/>
        <v>0</v>
      </c>
      <c r="U550" s="109"/>
      <c r="V550" s="109" t="s">
        <v>1366</v>
      </c>
      <c r="W550" s="109" t="s">
        <v>1369</v>
      </c>
      <c r="X550" s="108" t="s">
        <v>1367</v>
      </c>
      <c r="Y550" s="108" t="s">
        <v>1045</v>
      </c>
      <c r="Z550" s="108"/>
      <c r="AA550" s="107">
        <f t="shared" ca="1" si="28"/>
        <v>48213</v>
      </c>
      <c r="AB550" s="108"/>
      <c r="AC550" s="108"/>
      <c r="AD550" s="108"/>
      <c r="AE550" s="108"/>
      <c r="AF550" s="108"/>
      <c r="AG550" s="108"/>
      <c r="AH550" s="108"/>
      <c r="AI550" s="109" t="s">
        <v>991</v>
      </c>
      <c r="AJ550" s="109"/>
      <c r="AL550" s="78">
        <v>2031</v>
      </c>
      <c r="AO550" s="251"/>
      <c r="AP550" s="251"/>
      <c r="AQ550" s="251">
        <f ca="1">IF(L550=0,0,L550*AV550/100/IF(OR($P$7="",ISNUMBER($P$7)=FALSE),1,((1+$P$7/100)^(IF(OR($P$11="",ISNUMBER($P$11)=FALSE),AL550,IF(YEAR(NOW())+$P$11&lt;AL550,YEAR(NOW())+$P$11,AL550))-YEAR(NOW()))))*IF(OR($P$9="",ISNUMBER($P$9)=FALSE),1,((1+$P$9/100)^(IF(OR($P$11="",ISNUMBER($P$11)=FALSE),AL550,IF(YEAR(NOW())+$P$11&lt;AL550,YEAR(NOW())+$P$11,AL550))-YEAR(NOW())))))</f>
        <v>10400</v>
      </c>
      <c r="AR550" s="251">
        <f ca="1">IF(M550=0,0,M550*AV550/100/IF(OR($P$7="",ISNUMBER($P$7)=FALSE),1,((1+$P$7/100)^(IF(OR($P$11="",ISNUMBER($P$11)=FALSE),AL550,IF(YEAR(NOW())+$P$11&lt;AL550,YEAR(NOW())+$P$11,AL550))-YEAR(NOW()))))*IF(OR($P$9="",ISNUMBER($P$9)=FALSE),1,((1+$P$9/100)^(IF(OR($P$11="",ISNUMBER($P$11)=FALSE),AL550,IF(YEAR(NOW())+$P$11&lt;AL550,YEAR(NOW())+$P$11,AL550))-YEAR(NOW())))))</f>
        <v>0</v>
      </c>
      <c r="AS550" s="251"/>
      <c r="AT550" s="251"/>
      <c r="AU550" s="251"/>
      <c r="AV550" s="78">
        <v>100</v>
      </c>
    </row>
    <row r="551" spans="1:48" x14ac:dyDescent="0.15">
      <c r="A551" s="112">
        <v>532</v>
      </c>
      <c r="B551" s="112" t="s">
        <v>1688</v>
      </c>
      <c r="C551" s="113" t="s">
        <v>1361</v>
      </c>
      <c r="D551" s="112" t="s">
        <v>1054</v>
      </c>
      <c r="E551" s="119" t="s">
        <v>1770</v>
      </c>
      <c r="F551" s="112" t="s">
        <v>1387</v>
      </c>
      <c r="G551" s="112" t="s">
        <v>1392</v>
      </c>
      <c r="H551" s="112"/>
      <c r="I551" s="116">
        <v>0.3333333</v>
      </c>
      <c r="J551" s="288"/>
      <c r="K551" s="288"/>
      <c r="L551" s="288">
        <v>11500</v>
      </c>
      <c r="M551" s="288">
        <v>0</v>
      </c>
      <c r="N551" s="288"/>
      <c r="O551" s="288">
        <v>11500</v>
      </c>
      <c r="P551" s="288">
        <f t="shared" ca="1" si="26"/>
        <v>3833.33295</v>
      </c>
      <c r="Q551" s="289"/>
      <c r="R551" s="289"/>
      <c r="S551" s="289"/>
      <c r="T551" s="290">
        <f t="shared" si="27"/>
        <v>0</v>
      </c>
      <c r="U551" s="109"/>
      <c r="V551" s="109" t="s">
        <v>1366</v>
      </c>
      <c r="W551" s="109" t="s">
        <v>1369</v>
      </c>
      <c r="X551" s="108" t="s">
        <v>1367</v>
      </c>
      <c r="Y551" s="108" t="s">
        <v>1055</v>
      </c>
      <c r="Z551" s="108"/>
      <c r="AA551" s="107">
        <f t="shared" ca="1" si="28"/>
        <v>70494</v>
      </c>
      <c r="AB551" s="108"/>
      <c r="AC551" s="108"/>
      <c r="AD551" s="108"/>
      <c r="AE551" s="108"/>
      <c r="AF551" s="108"/>
      <c r="AG551" s="108"/>
      <c r="AH551" s="108"/>
      <c r="AI551" s="109" t="s">
        <v>995</v>
      </c>
      <c r="AJ551" s="109"/>
      <c r="AL551" s="78">
        <v>2092</v>
      </c>
      <c r="AO551" s="251"/>
      <c r="AP551" s="251"/>
      <c r="AQ551" s="251">
        <f ca="1">IF(L551=0,0,L551*AV551/100/IF(OR($P$7="",ISNUMBER($P$7)=FALSE),1,((1+$P$7/100)^(IF(OR($P$11="",ISNUMBER($P$11)=FALSE),AL551,IF(YEAR(NOW())+$P$11&lt;AL551,YEAR(NOW())+$P$11,AL551))-YEAR(NOW()))))*IF(OR($P$9="",ISNUMBER($P$9)=FALSE),1,((1+$P$9/100)^(IF(OR($P$11="",ISNUMBER($P$11)=FALSE),AL551,IF(YEAR(NOW())+$P$11&lt;AL551,YEAR(NOW())+$P$11,AL551))-YEAR(NOW())))))</f>
        <v>3833.33295</v>
      </c>
      <c r="AR551" s="251">
        <f ca="1">IF(M551=0,0,M551*AV551/100/IF(OR($P$7="",ISNUMBER($P$7)=FALSE),1,((1+$P$7/100)^(IF(OR($P$11="",ISNUMBER($P$11)=FALSE),AL551,IF(YEAR(NOW())+$P$11&lt;AL551,YEAR(NOW())+$P$11,AL551))-YEAR(NOW()))))*IF(OR($P$9="",ISNUMBER($P$9)=FALSE),1,((1+$P$9/100)^(IF(OR($P$11="",ISNUMBER($P$11)=FALSE),AL551,IF(YEAR(NOW())+$P$11&lt;AL551,YEAR(NOW())+$P$11,AL551))-YEAR(NOW())))))</f>
        <v>0</v>
      </c>
      <c r="AS551" s="251"/>
      <c r="AT551" s="251"/>
      <c r="AU551" s="251"/>
      <c r="AV551" s="78">
        <v>33.333329999999997</v>
      </c>
    </row>
    <row r="552" spans="1:48" x14ac:dyDescent="0.15">
      <c r="A552" s="112">
        <v>533</v>
      </c>
      <c r="B552" s="112" t="s">
        <v>1688</v>
      </c>
      <c r="C552" s="113" t="s">
        <v>1361</v>
      </c>
      <c r="D552" s="112" t="s">
        <v>1055</v>
      </c>
      <c r="E552" s="119" t="s">
        <v>1771</v>
      </c>
      <c r="F552" s="112" t="s">
        <v>1387</v>
      </c>
      <c r="G552" s="112" t="s">
        <v>1392</v>
      </c>
      <c r="H552" s="112"/>
      <c r="I552" s="116" t="s">
        <v>1360</v>
      </c>
      <c r="J552" s="288"/>
      <c r="K552" s="288"/>
      <c r="L552" s="288">
        <v>0</v>
      </c>
      <c r="M552" s="288">
        <v>0</v>
      </c>
      <c r="N552" s="288"/>
      <c r="O552" s="288">
        <v>0</v>
      </c>
      <c r="P552" s="288">
        <f t="shared" ca="1" si="26"/>
        <v>0</v>
      </c>
      <c r="Q552" s="289"/>
      <c r="R552" s="289"/>
      <c r="S552" s="289"/>
      <c r="T552" s="290">
        <f t="shared" si="27"/>
        <v>0</v>
      </c>
      <c r="U552" s="109"/>
      <c r="V552" s="109" t="s">
        <v>1366</v>
      </c>
      <c r="W552" s="109" t="s">
        <v>1369</v>
      </c>
      <c r="X552" s="108" t="s">
        <v>1367</v>
      </c>
      <c r="Y552" s="108" t="s">
        <v>1403</v>
      </c>
      <c r="Z552" s="108"/>
      <c r="AA552" s="107">
        <f t="shared" ca="1" si="28"/>
        <v>70494</v>
      </c>
      <c r="AB552" s="108"/>
      <c r="AC552" s="108"/>
      <c r="AD552" s="108"/>
      <c r="AE552" s="108"/>
      <c r="AF552" s="108"/>
      <c r="AG552" s="108"/>
      <c r="AH552" s="108"/>
      <c r="AI552" s="109" t="s">
        <v>995</v>
      </c>
      <c r="AJ552" s="109"/>
      <c r="AL552" s="78">
        <v>2092</v>
      </c>
      <c r="AO552" s="251"/>
      <c r="AP552" s="251"/>
      <c r="AQ552" s="251">
        <f ca="1">IF(L552=0,0,L552*AV552/100/IF(OR($P$7="",ISNUMBER($P$7)=FALSE),1,((1+$P$7/100)^(IF(OR($P$11="",ISNUMBER($P$11)=FALSE),AL552,IF(YEAR(NOW())+$P$11&lt;AL552,YEAR(NOW())+$P$11,AL552))-YEAR(NOW()))))*IF(OR($P$9="",ISNUMBER($P$9)=FALSE),1,((1+$P$9/100)^(IF(OR($P$11="",ISNUMBER($P$11)=FALSE),AL552,IF(YEAR(NOW())+$P$11&lt;AL552,YEAR(NOW())+$P$11,AL552))-YEAR(NOW())))))</f>
        <v>0</v>
      </c>
      <c r="AR552" s="251">
        <f ca="1">IF(M552=0,0,M552*AV552/100/IF(OR($P$7="",ISNUMBER($P$7)=FALSE),1,((1+$P$7/100)^(IF(OR($P$11="",ISNUMBER($P$11)=FALSE),AL552,IF(YEAR(NOW())+$P$11&lt;AL552,YEAR(NOW())+$P$11,AL552))-YEAR(NOW()))))*IF(OR($P$9="",ISNUMBER($P$9)=FALSE),1,((1+$P$9/100)^(IF(OR($P$11="",ISNUMBER($P$11)=FALSE),AL552,IF(YEAR(NOW())+$P$11&lt;AL552,YEAR(NOW())+$P$11,AL552))-YEAR(NOW())))))</f>
        <v>0</v>
      </c>
      <c r="AS552" s="251"/>
      <c r="AT552" s="251"/>
      <c r="AU552" s="251"/>
      <c r="AV552" s="78">
        <v>87.432166600000016</v>
      </c>
    </row>
    <row r="553" spans="1:48" x14ac:dyDescent="0.15">
      <c r="A553" s="112">
        <v>534</v>
      </c>
      <c r="B553" s="112" t="s">
        <v>1688</v>
      </c>
      <c r="C553" s="113" t="s">
        <v>1361</v>
      </c>
      <c r="D553" s="112" t="s">
        <v>1054</v>
      </c>
      <c r="E553" s="119" t="s">
        <v>1772</v>
      </c>
      <c r="F553" s="112" t="s">
        <v>1387</v>
      </c>
      <c r="G553" s="112" t="s">
        <v>1392</v>
      </c>
      <c r="H553" s="112"/>
      <c r="I553" s="116">
        <v>0.3333333</v>
      </c>
      <c r="J553" s="288"/>
      <c r="K553" s="288"/>
      <c r="L553" s="288">
        <v>10400</v>
      </c>
      <c r="M553" s="288">
        <v>0</v>
      </c>
      <c r="N553" s="288"/>
      <c r="O553" s="288">
        <v>10400</v>
      </c>
      <c r="P553" s="288">
        <f t="shared" ca="1" si="26"/>
        <v>3466.6663199999998</v>
      </c>
      <c r="Q553" s="289"/>
      <c r="R553" s="289"/>
      <c r="S553" s="289"/>
      <c r="T553" s="290">
        <f t="shared" si="27"/>
        <v>0</v>
      </c>
      <c r="U553" s="109"/>
      <c r="V553" s="109" t="s">
        <v>1366</v>
      </c>
      <c r="W553" s="109" t="s">
        <v>1369</v>
      </c>
      <c r="X553" s="108" t="s">
        <v>1367</v>
      </c>
      <c r="Y553" s="108" t="s">
        <v>1055</v>
      </c>
      <c r="Z553" s="108"/>
      <c r="AA553" s="107">
        <f t="shared" ca="1" si="28"/>
        <v>70494</v>
      </c>
      <c r="AB553" s="108"/>
      <c r="AC553" s="108"/>
      <c r="AD553" s="108"/>
      <c r="AE553" s="108"/>
      <c r="AF553" s="108"/>
      <c r="AG553" s="108"/>
      <c r="AH553" s="108"/>
      <c r="AI553" s="109" t="s">
        <v>995</v>
      </c>
      <c r="AJ553" s="109"/>
      <c r="AL553" s="78">
        <v>2092</v>
      </c>
      <c r="AO553" s="251"/>
      <c r="AP553" s="251"/>
      <c r="AQ553" s="251">
        <f ca="1">IF(L553=0,0,L553*AV553/100/IF(OR($P$7="",ISNUMBER($P$7)=FALSE),1,((1+$P$7/100)^(IF(OR($P$11="",ISNUMBER($P$11)=FALSE),AL553,IF(YEAR(NOW())+$P$11&lt;AL553,YEAR(NOW())+$P$11,AL553))-YEAR(NOW()))))*IF(OR($P$9="",ISNUMBER($P$9)=FALSE),1,((1+$P$9/100)^(IF(OR($P$11="",ISNUMBER($P$11)=FALSE),AL553,IF(YEAR(NOW())+$P$11&lt;AL553,YEAR(NOW())+$P$11,AL553))-YEAR(NOW())))))</f>
        <v>3466.6663199999998</v>
      </c>
      <c r="AR553" s="251">
        <f ca="1">IF(M553=0,0,M553*AV553/100/IF(OR($P$7="",ISNUMBER($P$7)=FALSE),1,((1+$P$7/100)^(IF(OR($P$11="",ISNUMBER($P$11)=FALSE),AL553,IF(YEAR(NOW())+$P$11&lt;AL553,YEAR(NOW())+$P$11,AL553))-YEAR(NOW()))))*IF(OR($P$9="",ISNUMBER($P$9)=FALSE),1,((1+$P$9/100)^(IF(OR($P$11="",ISNUMBER($P$11)=FALSE),AL553,IF(YEAR(NOW())+$P$11&lt;AL553,YEAR(NOW())+$P$11,AL553))-YEAR(NOW())))))</f>
        <v>0</v>
      </c>
      <c r="AS553" s="251"/>
      <c r="AT553" s="251"/>
      <c r="AU553" s="251"/>
      <c r="AV553" s="78">
        <v>33.333329999999997</v>
      </c>
    </row>
    <row r="554" spans="1:48" x14ac:dyDescent="0.15">
      <c r="A554" s="112">
        <v>535</v>
      </c>
      <c r="B554" s="112" t="s">
        <v>1688</v>
      </c>
      <c r="C554" s="113" t="s">
        <v>1361</v>
      </c>
      <c r="D554" s="112" t="s">
        <v>1135</v>
      </c>
      <c r="E554" s="119" t="s">
        <v>1773</v>
      </c>
      <c r="F554" s="112" t="s">
        <v>966</v>
      </c>
      <c r="G554" s="112" t="s">
        <v>1393</v>
      </c>
      <c r="H554" s="112"/>
      <c r="I554" s="116">
        <v>1</v>
      </c>
      <c r="J554" s="288"/>
      <c r="K554" s="288"/>
      <c r="L554" s="288">
        <v>7600</v>
      </c>
      <c r="M554" s="288">
        <v>0</v>
      </c>
      <c r="N554" s="288"/>
      <c r="O554" s="288">
        <v>7600</v>
      </c>
      <c r="P554" s="288">
        <f t="shared" ca="1" si="26"/>
        <v>7600</v>
      </c>
      <c r="Q554" s="289"/>
      <c r="R554" s="289"/>
      <c r="S554" s="289"/>
      <c r="T554" s="290">
        <f t="shared" si="27"/>
        <v>0</v>
      </c>
      <c r="U554" s="109"/>
      <c r="V554" s="109" t="s">
        <v>1366</v>
      </c>
      <c r="W554" s="109" t="s">
        <v>1369</v>
      </c>
      <c r="X554" s="108" t="s">
        <v>1367</v>
      </c>
      <c r="Y554" s="108" t="s">
        <v>1135</v>
      </c>
      <c r="Z554" s="108"/>
      <c r="AA554" s="107">
        <f t="shared" ca="1" si="28"/>
        <v>51866</v>
      </c>
      <c r="AB554" s="108"/>
      <c r="AC554" s="108"/>
      <c r="AD554" s="108"/>
      <c r="AE554" s="108"/>
      <c r="AF554" s="108"/>
      <c r="AG554" s="108"/>
      <c r="AH554" s="108"/>
      <c r="AI554" s="109" t="s">
        <v>991</v>
      </c>
      <c r="AJ554" s="109"/>
      <c r="AL554" s="78">
        <v>2041</v>
      </c>
      <c r="AO554" s="251"/>
      <c r="AP554" s="251"/>
      <c r="AQ554" s="251">
        <f ca="1">IF(L554=0,0,L554*AV554/100/IF(OR($P$7="",ISNUMBER($P$7)=FALSE),1,((1+$P$7/100)^(IF(OR($P$11="",ISNUMBER($P$11)=FALSE),AL554,IF(YEAR(NOW())+$P$11&lt;AL554,YEAR(NOW())+$P$11,AL554))-YEAR(NOW()))))*IF(OR($P$9="",ISNUMBER($P$9)=FALSE),1,((1+$P$9/100)^(IF(OR($P$11="",ISNUMBER($P$11)=FALSE),AL554,IF(YEAR(NOW())+$P$11&lt;AL554,YEAR(NOW())+$P$11,AL554))-YEAR(NOW())))))</f>
        <v>7600</v>
      </c>
      <c r="AR554" s="251">
        <f ca="1">IF(M554=0,0,M554*AV554/100/IF(OR($P$7="",ISNUMBER($P$7)=FALSE),1,((1+$P$7/100)^(IF(OR($P$11="",ISNUMBER($P$11)=FALSE),AL554,IF(YEAR(NOW())+$P$11&lt;AL554,YEAR(NOW())+$P$11,AL554))-YEAR(NOW()))))*IF(OR($P$9="",ISNUMBER($P$9)=FALSE),1,((1+$P$9/100)^(IF(OR($P$11="",ISNUMBER($P$11)=FALSE),AL554,IF(YEAR(NOW())+$P$11&lt;AL554,YEAR(NOW())+$P$11,AL554))-YEAR(NOW())))))</f>
        <v>0</v>
      </c>
      <c r="AS554" s="251"/>
      <c r="AT554" s="251"/>
      <c r="AU554" s="251"/>
      <c r="AV554" s="78">
        <v>100</v>
      </c>
    </row>
    <row r="555" spans="1:48" x14ac:dyDescent="0.15">
      <c r="A555" s="112">
        <v>536</v>
      </c>
      <c r="B555" s="112" t="s">
        <v>1688</v>
      </c>
      <c r="C555" s="113" t="s">
        <v>1361</v>
      </c>
      <c r="D555" s="112" t="s">
        <v>1136</v>
      </c>
      <c r="E555" s="119" t="s">
        <v>1774</v>
      </c>
      <c r="F555" s="112" t="s">
        <v>966</v>
      </c>
      <c r="G555" s="112" t="s">
        <v>1393</v>
      </c>
      <c r="H555" s="112"/>
      <c r="I555" s="116">
        <v>1</v>
      </c>
      <c r="J555" s="288"/>
      <c r="K555" s="288"/>
      <c r="L555" s="288">
        <v>7600</v>
      </c>
      <c r="M555" s="288">
        <v>0</v>
      </c>
      <c r="N555" s="288"/>
      <c r="O555" s="288">
        <v>7600</v>
      </c>
      <c r="P555" s="288">
        <f t="shared" ca="1" si="26"/>
        <v>7600</v>
      </c>
      <c r="Q555" s="289"/>
      <c r="R555" s="289"/>
      <c r="S555" s="289"/>
      <c r="T555" s="290">
        <f t="shared" si="27"/>
        <v>0</v>
      </c>
      <c r="U555" s="109"/>
      <c r="V555" s="109" t="s">
        <v>1366</v>
      </c>
      <c r="W555" s="109" t="s">
        <v>1369</v>
      </c>
      <c r="X555" s="108" t="s">
        <v>1367</v>
      </c>
      <c r="Y555" s="108" t="s">
        <v>1135</v>
      </c>
      <c r="Z555" s="108"/>
      <c r="AA555" s="107">
        <f t="shared" ca="1" si="28"/>
        <v>51501</v>
      </c>
      <c r="AB555" s="108"/>
      <c r="AC555" s="108"/>
      <c r="AD555" s="108"/>
      <c r="AE555" s="108"/>
      <c r="AF555" s="108"/>
      <c r="AG555" s="108"/>
      <c r="AH555" s="108"/>
      <c r="AI555" s="109" t="s">
        <v>991</v>
      </c>
      <c r="AJ555" s="109"/>
      <c r="AL555" s="78">
        <v>2040</v>
      </c>
      <c r="AO555" s="251"/>
      <c r="AP555" s="251"/>
      <c r="AQ555" s="251">
        <f ca="1">IF(L555=0,0,L555*AV555/100/IF(OR($P$7="",ISNUMBER($P$7)=FALSE),1,((1+$P$7/100)^(IF(OR($P$11="",ISNUMBER($P$11)=FALSE),AL555,IF(YEAR(NOW())+$P$11&lt;AL555,YEAR(NOW())+$P$11,AL555))-YEAR(NOW()))))*IF(OR($P$9="",ISNUMBER($P$9)=FALSE),1,((1+$P$9/100)^(IF(OR($P$11="",ISNUMBER($P$11)=FALSE),AL555,IF(YEAR(NOW())+$P$11&lt;AL555,YEAR(NOW())+$P$11,AL555))-YEAR(NOW())))))</f>
        <v>7600</v>
      </c>
      <c r="AR555" s="251">
        <f ca="1">IF(M555=0,0,M555*AV555/100/IF(OR($P$7="",ISNUMBER($P$7)=FALSE),1,((1+$P$7/100)^(IF(OR($P$11="",ISNUMBER($P$11)=FALSE),AL555,IF(YEAR(NOW())+$P$11&lt;AL555,YEAR(NOW())+$P$11,AL555))-YEAR(NOW()))))*IF(OR($P$9="",ISNUMBER($P$9)=FALSE),1,((1+$P$9/100)^(IF(OR($P$11="",ISNUMBER($P$11)=FALSE),AL555,IF(YEAR(NOW())+$P$11&lt;AL555,YEAR(NOW())+$P$11,AL555))-YEAR(NOW())))))</f>
        <v>0</v>
      </c>
      <c r="AS555" s="251"/>
      <c r="AT555" s="251"/>
      <c r="AU555" s="251"/>
      <c r="AV555" s="78">
        <v>100</v>
      </c>
    </row>
    <row r="556" spans="1:48" x14ac:dyDescent="0.15">
      <c r="A556" s="112">
        <v>537</v>
      </c>
      <c r="B556" s="112" t="s">
        <v>1688</v>
      </c>
      <c r="C556" s="113" t="s">
        <v>1361</v>
      </c>
      <c r="D556" s="112" t="s">
        <v>1135</v>
      </c>
      <c r="E556" s="119" t="s">
        <v>1775</v>
      </c>
      <c r="F556" s="112" t="s">
        <v>966</v>
      </c>
      <c r="G556" s="112" t="s">
        <v>1392</v>
      </c>
      <c r="H556" s="112"/>
      <c r="I556" s="116"/>
      <c r="J556" s="288"/>
      <c r="K556" s="288"/>
      <c r="L556" s="288">
        <v>11500</v>
      </c>
      <c r="M556" s="288">
        <v>0</v>
      </c>
      <c r="N556" s="288"/>
      <c r="O556" s="288">
        <v>11500</v>
      </c>
      <c r="P556" s="288">
        <f t="shared" ca="1" si="26"/>
        <v>10054.699159000002</v>
      </c>
      <c r="Q556" s="289"/>
      <c r="R556" s="289"/>
      <c r="S556" s="289"/>
      <c r="T556" s="290">
        <f t="shared" si="27"/>
        <v>0</v>
      </c>
      <c r="U556" s="109"/>
      <c r="V556" s="109" t="s">
        <v>1366</v>
      </c>
      <c r="W556" s="109" t="s">
        <v>1369</v>
      </c>
      <c r="X556" s="108" t="s">
        <v>1367</v>
      </c>
      <c r="Y556" s="108" t="s">
        <v>1132</v>
      </c>
      <c r="Z556" s="108"/>
      <c r="AA556" s="107">
        <f t="shared" ca="1" si="28"/>
        <v>77067</v>
      </c>
      <c r="AB556" s="108"/>
      <c r="AC556" s="108"/>
      <c r="AD556" s="108"/>
      <c r="AE556" s="108"/>
      <c r="AF556" s="108"/>
      <c r="AG556" s="108"/>
      <c r="AH556" s="108"/>
      <c r="AI556" s="109" t="s">
        <v>991</v>
      </c>
      <c r="AJ556" s="109"/>
      <c r="AL556" s="78">
        <v>2110</v>
      </c>
      <c r="AO556" s="251"/>
      <c r="AP556" s="251"/>
      <c r="AQ556" s="251">
        <f ca="1">IF(L556=0,0,L556*AV556/100/IF(OR($P$7="",ISNUMBER($P$7)=FALSE),1,((1+$P$7/100)^(IF(OR($P$11="",ISNUMBER($P$11)=FALSE),AL556,IF(YEAR(NOW())+$P$11&lt;AL556,YEAR(NOW())+$P$11,AL556))-YEAR(NOW()))))*IF(OR($P$9="",ISNUMBER($P$9)=FALSE),1,((1+$P$9/100)^(IF(OR($P$11="",ISNUMBER($P$11)=FALSE),AL556,IF(YEAR(NOW())+$P$11&lt;AL556,YEAR(NOW())+$P$11,AL556))-YEAR(NOW())))))</f>
        <v>10054.699159000002</v>
      </c>
      <c r="AR556" s="251">
        <f ca="1">IF(M556=0,0,M556*AV556/100/IF(OR($P$7="",ISNUMBER($P$7)=FALSE),1,((1+$P$7/100)^(IF(OR($P$11="",ISNUMBER($P$11)=FALSE),AL556,IF(YEAR(NOW())+$P$11&lt;AL556,YEAR(NOW())+$P$11,AL556))-YEAR(NOW()))))*IF(OR($P$9="",ISNUMBER($P$9)=FALSE),1,((1+$P$9/100)^(IF(OR($P$11="",ISNUMBER($P$11)=FALSE),AL556,IF(YEAR(NOW())+$P$11&lt;AL556,YEAR(NOW())+$P$11,AL556))-YEAR(NOW())))))</f>
        <v>0</v>
      </c>
      <c r="AS556" s="251"/>
      <c r="AT556" s="251"/>
      <c r="AU556" s="251"/>
      <c r="AV556" s="78">
        <v>87.432166600000016</v>
      </c>
    </row>
    <row r="557" spans="1:48" x14ac:dyDescent="0.15">
      <c r="A557" s="112">
        <v>538</v>
      </c>
      <c r="B557" s="112" t="s">
        <v>1688</v>
      </c>
      <c r="C557" s="113" t="s">
        <v>1361</v>
      </c>
      <c r="D557" s="112" t="s">
        <v>1147</v>
      </c>
      <c r="E557" s="119" t="s">
        <v>1776</v>
      </c>
      <c r="F557" s="112" t="s">
        <v>966</v>
      </c>
      <c r="G557" s="112" t="s">
        <v>1392</v>
      </c>
      <c r="H557" s="112"/>
      <c r="I557" s="116"/>
      <c r="J557" s="288"/>
      <c r="K557" s="288"/>
      <c r="L557" s="288">
        <v>10400</v>
      </c>
      <c r="M557" s="288">
        <v>0</v>
      </c>
      <c r="N557" s="288"/>
      <c r="O557" s="288">
        <v>10400</v>
      </c>
      <c r="P557" s="288">
        <f t="shared" ca="1" si="26"/>
        <v>9092.9453264000022</v>
      </c>
      <c r="Q557" s="289"/>
      <c r="R557" s="289"/>
      <c r="S557" s="289"/>
      <c r="T557" s="290">
        <f t="shared" si="27"/>
        <v>0</v>
      </c>
      <c r="U557" s="109"/>
      <c r="V557" s="109" t="s">
        <v>1366</v>
      </c>
      <c r="W557" s="109" t="s">
        <v>1369</v>
      </c>
      <c r="X557" s="108" t="s">
        <v>1367</v>
      </c>
      <c r="Y557" s="108" t="s">
        <v>1135</v>
      </c>
      <c r="Z557" s="108"/>
      <c r="AA557" s="107">
        <f t="shared" ca="1" si="28"/>
        <v>51866</v>
      </c>
      <c r="AB557" s="108"/>
      <c r="AC557" s="108"/>
      <c r="AD557" s="108"/>
      <c r="AE557" s="108"/>
      <c r="AF557" s="108"/>
      <c r="AG557" s="108"/>
      <c r="AH557" s="108"/>
      <c r="AI557" s="109" t="s">
        <v>991</v>
      </c>
      <c r="AJ557" s="109"/>
      <c r="AL557" s="78">
        <v>2041</v>
      </c>
      <c r="AO557" s="251"/>
      <c r="AP557" s="251"/>
      <c r="AQ557" s="251">
        <f ca="1">IF(L557=0,0,L557*AV557/100/IF(OR($P$7="",ISNUMBER($P$7)=FALSE),1,((1+$P$7/100)^(IF(OR($P$11="",ISNUMBER($P$11)=FALSE),AL557,IF(YEAR(NOW())+$P$11&lt;AL557,YEAR(NOW())+$P$11,AL557))-YEAR(NOW()))))*IF(OR($P$9="",ISNUMBER($P$9)=FALSE),1,((1+$P$9/100)^(IF(OR($P$11="",ISNUMBER($P$11)=FALSE),AL557,IF(YEAR(NOW())+$P$11&lt;AL557,YEAR(NOW())+$P$11,AL557))-YEAR(NOW())))))</f>
        <v>9092.9453264000022</v>
      </c>
      <c r="AR557" s="251">
        <f ca="1">IF(M557=0,0,M557*AV557/100/IF(OR($P$7="",ISNUMBER($P$7)=FALSE),1,((1+$P$7/100)^(IF(OR($P$11="",ISNUMBER($P$11)=FALSE),AL557,IF(YEAR(NOW())+$P$11&lt;AL557,YEAR(NOW())+$P$11,AL557))-YEAR(NOW()))))*IF(OR($P$9="",ISNUMBER($P$9)=FALSE),1,((1+$P$9/100)^(IF(OR($P$11="",ISNUMBER($P$11)=FALSE),AL557,IF(YEAR(NOW())+$P$11&lt;AL557,YEAR(NOW())+$P$11,AL557))-YEAR(NOW())))))</f>
        <v>0</v>
      </c>
      <c r="AS557" s="251"/>
      <c r="AT557" s="251"/>
      <c r="AU557" s="251"/>
      <c r="AV557" s="78">
        <v>87.432166600000016</v>
      </c>
    </row>
    <row r="558" spans="1:48" x14ac:dyDescent="0.15">
      <c r="A558" s="112">
        <v>539</v>
      </c>
      <c r="B558" s="112" t="s">
        <v>1688</v>
      </c>
      <c r="C558" s="113" t="s">
        <v>1361</v>
      </c>
      <c r="D558" s="112" t="s">
        <v>1145</v>
      </c>
      <c r="E558" s="119" t="s">
        <v>1777</v>
      </c>
      <c r="F558" s="112" t="s">
        <v>966</v>
      </c>
      <c r="G558" s="112" t="s">
        <v>1392</v>
      </c>
      <c r="H558" s="112"/>
      <c r="I558" s="116">
        <v>1</v>
      </c>
      <c r="J558" s="288"/>
      <c r="K558" s="288"/>
      <c r="L558" s="288">
        <v>11800</v>
      </c>
      <c r="M558" s="288">
        <v>0</v>
      </c>
      <c r="N558" s="288"/>
      <c r="O558" s="288">
        <v>11800</v>
      </c>
      <c r="P558" s="288">
        <f t="shared" ca="1" si="26"/>
        <v>11800</v>
      </c>
      <c r="Q558" s="289"/>
      <c r="R558" s="289"/>
      <c r="S558" s="289"/>
      <c r="T558" s="290">
        <f t="shared" si="27"/>
        <v>0</v>
      </c>
      <c r="U558" s="109"/>
      <c r="V558" s="109" t="s">
        <v>1366</v>
      </c>
      <c r="W558" s="109" t="s">
        <v>1369</v>
      </c>
      <c r="X558" s="108" t="s">
        <v>1367</v>
      </c>
      <c r="Y558" s="108" t="s">
        <v>1148</v>
      </c>
      <c r="Z558" s="108"/>
      <c r="AA558" s="107">
        <f t="shared" ca="1" si="28"/>
        <v>46752</v>
      </c>
      <c r="AB558" s="108"/>
      <c r="AC558" s="108"/>
      <c r="AD558" s="108"/>
      <c r="AE558" s="108"/>
      <c r="AF558" s="108"/>
      <c r="AG558" s="108"/>
      <c r="AH558" s="108"/>
      <c r="AI558" s="109" t="s">
        <v>991</v>
      </c>
      <c r="AJ558" s="109"/>
      <c r="AL558" s="78">
        <v>2027</v>
      </c>
      <c r="AO558" s="251"/>
      <c r="AP558" s="251"/>
      <c r="AQ558" s="251">
        <f ca="1">IF(L558=0,0,L558*AV558/100/IF(OR($P$7="",ISNUMBER($P$7)=FALSE),1,((1+$P$7/100)^(IF(OR($P$11="",ISNUMBER($P$11)=FALSE),AL558,IF(YEAR(NOW())+$P$11&lt;AL558,YEAR(NOW())+$P$11,AL558))-YEAR(NOW()))))*IF(OR($P$9="",ISNUMBER($P$9)=FALSE),1,((1+$P$9/100)^(IF(OR($P$11="",ISNUMBER($P$11)=FALSE),AL558,IF(YEAR(NOW())+$P$11&lt;AL558,YEAR(NOW())+$P$11,AL558))-YEAR(NOW())))))</f>
        <v>11800</v>
      </c>
      <c r="AR558" s="251">
        <f ca="1">IF(M558=0,0,M558*AV558/100/IF(OR($P$7="",ISNUMBER($P$7)=FALSE),1,((1+$P$7/100)^(IF(OR($P$11="",ISNUMBER($P$11)=FALSE),AL558,IF(YEAR(NOW())+$P$11&lt;AL558,YEAR(NOW())+$P$11,AL558))-YEAR(NOW()))))*IF(OR($P$9="",ISNUMBER($P$9)=FALSE),1,((1+$P$9/100)^(IF(OR($P$11="",ISNUMBER($P$11)=FALSE),AL558,IF(YEAR(NOW())+$P$11&lt;AL558,YEAR(NOW())+$P$11,AL558))-YEAR(NOW())))))</f>
        <v>0</v>
      </c>
      <c r="AS558" s="251"/>
      <c r="AT558" s="251"/>
      <c r="AU558" s="251"/>
      <c r="AV558" s="78">
        <v>100</v>
      </c>
    </row>
    <row r="559" spans="1:48" x14ac:dyDescent="0.15">
      <c r="A559" s="112">
        <v>540</v>
      </c>
      <c r="B559" s="112" t="s">
        <v>1688</v>
      </c>
      <c r="C559" s="113" t="s">
        <v>1361</v>
      </c>
      <c r="D559" s="112" t="s">
        <v>1142</v>
      </c>
      <c r="E559" s="119" t="s">
        <v>1778</v>
      </c>
      <c r="F559" s="112" t="s">
        <v>966</v>
      </c>
      <c r="G559" s="112" t="s">
        <v>1392</v>
      </c>
      <c r="H559" s="112"/>
      <c r="I559" s="116">
        <v>1</v>
      </c>
      <c r="J559" s="288"/>
      <c r="K559" s="288"/>
      <c r="L559" s="288">
        <v>0</v>
      </c>
      <c r="M559" s="288">
        <v>0</v>
      </c>
      <c r="N559" s="288"/>
      <c r="O559" s="288">
        <v>0</v>
      </c>
      <c r="P559" s="288">
        <f t="shared" ca="1" si="26"/>
        <v>0</v>
      </c>
      <c r="Q559" s="289"/>
      <c r="R559" s="289"/>
      <c r="S559" s="289"/>
      <c r="T559" s="290">
        <f t="shared" si="27"/>
        <v>0</v>
      </c>
      <c r="U559" s="109"/>
      <c r="V559" s="109" t="s">
        <v>1366</v>
      </c>
      <c r="W559" s="109" t="s">
        <v>1369</v>
      </c>
      <c r="X559" s="108" t="s">
        <v>1367</v>
      </c>
      <c r="Y559" s="108" t="s">
        <v>1144</v>
      </c>
      <c r="Z559" s="108"/>
      <c r="AA559" s="107">
        <f t="shared" ca="1" si="28"/>
        <v>46752</v>
      </c>
      <c r="AB559" s="108"/>
      <c r="AC559" s="108"/>
      <c r="AD559" s="108"/>
      <c r="AE559" s="108"/>
      <c r="AF559" s="108"/>
      <c r="AG559" s="108"/>
      <c r="AH559" s="108"/>
      <c r="AI559" s="109" t="s">
        <v>991</v>
      </c>
      <c r="AJ559" s="109"/>
      <c r="AL559" s="78">
        <v>2027</v>
      </c>
      <c r="AO559" s="251"/>
      <c r="AP559" s="251"/>
      <c r="AQ559" s="251">
        <f ca="1">IF(L559=0,0,L559*AV559/100/IF(OR($P$7="",ISNUMBER($P$7)=FALSE),1,((1+$P$7/100)^(IF(OR($P$11="",ISNUMBER($P$11)=FALSE),AL559,IF(YEAR(NOW())+$P$11&lt;AL559,YEAR(NOW())+$P$11,AL559))-YEAR(NOW()))))*IF(OR($P$9="",ISNUMBER($P$9)=FALSE),1,((1+$P$9/100)^(IF(OR($P$11="",ISNUMBER($P$11)=FALSE),AL559,IF(YEAR(NOW())+$P$11&lt;AL559,YEAR(NOW())+$P$11,AL559))-YEAR(NOW())))))</f>
        <v>0</v>
      </c>
      <c r="AR559" s="251">
        <f ca="1">IF(M559=0,0,M559*AV559/100/IF(OR($P$7="",ISNUMBER($P$7)=FALSE),1,((1+$P$7/100)^(IF(OR($P$11="",ISNUMBER($P$11)=FALSE),AL559,IF(YEAR(NOW())+$P$11&lt;AL559,YEAR(NOW())+$P$11,AL559))-YEAR(NOW()))))*IF(OR($P$9="",ISNUMBER($P$9)=FALSE),1,((1+$P$9/100)^(IF(OR($P$11="",ISNUMBER($P$11)=FALSE),AL559,IF(YEAR(NOW())+$P$11&lt;AL559,YEAR(NOW())+$P$11,AL559))-YEAR(NOW())))))</f>
        <v>0</v>
      </c>
      <c r="AS559" s="251"/>
      <c r="AT559" s="251"/>
      <c r="AU559" s="251"/>
      <c r="AV559" s="78">
        <v>100</v>
      </c>
    </row>
    <row r="560" spans="1:48" x14ac:dyDescent="0.15">
      <c r="A560" s="112">
        <v>541</v>
      </c>
      <c r="B560" s="112" t="s">
        <v>1688</v>
      </c>
      <c r="C560" s="113" t="s">
        <v>1361</v>
      </c>
      <c r="D560" s="112" t="s">
        <v>1136</v>
      </c>
      <c r="E560" s="119" t="s">
        <v>1779</v>
      </c>
      <c r="F560" s="112" t="s">
        <v>966</v>
      </c>
      <c r="G560" s="112" t="s">
        <v>1392</v>
      </c>
      <c r="H560" s="112"/>
      <c r="I560" s="116"/>
      <c r="J560" s="288"/>
      <c r="K560" s="288"/>
      <c r="L560" s="288">
        <v>11500</v>
      </c>
      <c r="M560" s="288">
        <v>0</v>
      </c>
      <c r="N560" s="288"/>
      <c r="O560" s="288">
        <v>11500</v>
      </c>
      <c r="P560" s="288">
        <f t="shared" ca="1" si="26"/>
        <v>10054.699159000002</v>
      </c>
      <c r="Q560" s="289"/>
      <c r="R560" s="289"/>
      <c r="S560" s="289"/>
      <c r="T560" s="290">
        <f t="shared" si="27"/>
        <v>0</v>
      </c>
      <c r="U560" s="109"/>
      <c r="V560" s="109" t="s">
        <v>1366</v>
      </c>
      <c r="W560" s="109" t="s">
        <v>1369</v>
      </c>
      <c r="X560" s="108" t="s">
        <v>1367</v>
      </c>
      <c r="Y560" s="108" t="s">
        <v>1135</v>
      </c>
      <c r="Z560" s="108"/>
      <c r="AA560" s="107">
        <f t="shared" ca="1" si="28"/>
        <v>77067</v>
      </c>
      <c r="AB560" s="108"/>
      <c r="AC560" s="108"/>
      <c r="AD560" s="108"/>
      <c r="AE560" s="108"/>
      <c r="AF560" s="108"/>
      <c r="AG560" s="108"/>
      <c r="AH560" s="108"/>
      <c r="AI560" s="109" t="s">
        <v>991</v>
      </c>
      <c r="AJ560" s="109"/>
      <c r="AL560" s="78">
        <v>2110</v>
      </c>
      <c r="AO560" s="251"/>
      <c r="AP560" s="251"/>
      <c r="AQ560" s="251">
        <f ca="1">IF(L560=0,0,L560*AV560/100/IF(OR($P$7="",ISNUMBER($P$7)=FALSE),1,((1+$P$7/100)^(IF(OR($P$11="",ISNUMBER($P$11)=FALSE),AL560,IF(YEAR(NOW())+$P$11&lt;AL560,YEAR(NOW())+$P$11,AL560))-YEAR(NOW()))))*IF(OR($P$9="",ISNUMBER($P$9)=FALSE),1,((1+$P$9/100)^(IF(OR($P$11="",ISNUMBER($P$11)=FALSE),AL560,IF(YEAR(NOW())+$P$11&lt;AL560,YEAR(NOW())+$P$11,AL560))-YEAR(NOW())))))</f>
        <v>10054.699159000002</v>
      </c>
      <c r="AR560" s="251">
        <f ca="1">IF(M560=0,0,M560*AV560/100/IF(OR($P$7="",ISNUMBER($P$7)=FALSE),1,((1+$P$7/100)^(IF(OR($P$11="",ISNUMBER($P$11)=FALSE),AL560,IF(YEAR(NOW())+$P$11&lt;AL560,YEAR(NOW())+$P$11,AL560))-YEAR(NOW()))))*IF(OR($P$9="",ISNUMBER($P$9)=FALSE),1,((1+$P$9/100)^(IF(OR($P$11="",ISNUMBER($P$11)=FALSE),AL560,IF(YEAR(NOW())+$P$11&lt;AL560,YEAR(NOW())+$P$11,AL560))-YEAR(NOW())))))</f>
        <v>0</v>
      </c>
      <c r="AS560" s="251"/>
      <c r="AT560" s="251"/>
      <c r="AU560" s="251"/>
      <c r="AV560" s="78">
        <v>87.432166600000016</v>
      </c>
    </row>
    <row r="561" spans="1:48" x14ac:dyDescent="0.15">
      <c r="A561" s="112">
        <v>542</v>
      </c>
      <c r="B561" s="112" t="s">
        <v>1688</v>
      </c>
      <c r="C561" s="113" t="s">
        <v>1361</v>
      </c>
      <c r="D561" s="112" t="s">
        <v>1096</v>
      </c>
      <c r="E561" s="119" t="s">
        <v>1780</v>
      </c>
      <c r="F561" s="112" t="s">
        <v>966</v>
      </c>
      <c r="G561" s="112" t="s">
        <v>1393</v>
      </c>
      <c r="H561" s="112"/>
      <c r="I561" s="116">
        <v>1</v>
      </c>
      <c r="J561" s="288"/>
      <c r="K561" s="288"/>
      <c r="L561" s="288">
        <v>7600</v>
      </c>
      <c r="M561" s="288">
        <v>0</v>
      </c>
      <c r="N561" s="288"/>
      <c r="O561" s="288">
        <v>7600</v>
      </c>
      <c r="P561" s="288">
        <f t="shared" ca="1" si="26"/>
        <v>7600</v>
      </c>
      <c r="Q561" s="289"/>
      <c r="R561" s="289"/>
      <c r="S561" s="289"/>
      <c r="T561" s="290">
        <f t="shared" si="27"/>
        <v>0</v>
      </c>
      <c r="U561" s="109"/>
      <c r="V561" s="109" t="s">
        <v>1366</v>
      </c>
      <c r="W561" s="109" t="s">
        <v>1369</v>
      </c>
      <c r="X561" s="108" t="s">
        <v>1367</v>
      </c>
      <c r="Y561" s="108" t="s">
        <v>1097</v>
      </c>
      <c r="Z561" s="108"/>
      <c r="AA561" s="107">
        <f t="shared" ca="1" si="28"/>
        <v>47483</v>
      </c>
      <c r="AB561" s="108"/>
      <c r="AC561" s="108"/>
      <c r="AD561" s="108"/>
      <c r="AE561" s="108"/>
      <c r="AF561" s="108"/>
      <c r="AG561" s="108"/>
      <c r="AH561" s="108"/>
      <c r="AI561" s="109" t="s">
        <v>991</v>
      </c>
      <c r="AJ561" s="109"/>
      <c r="AL561" s="78">
        <v>2029</v>
      </c>
      <c r="AO561" s="251"/>
      <c r="AP561" s="251"/>
      <c r="AQ561" s="251">
        <f ca="1">IF(L561=0,0,L561*AV561/100/IF(OR($P$7="",ISNUMBER($P$7)=FALSE),1,((1+$P$7/100)^(IF(OR($P$11="",ISNUMBER($P$11)=FALSE),AL561,IF(YEAR(NOW())+$P$11&lt;AL561,YEAR(NOW())+$P$11,AL561))-YEAR(NOW()))))*IF(OR($P$9="",ISNUMBER($P$9)=FALSE),1,((1+$P$9/100)^(IF(OR($P$11="",ISNUMBER($P$11)=FALSE),AL561,IF(YEAR(NOW())+$P$11&lt;AL561,YEAR(NOW())+$P$11,AL561))-YEAR(NOW())))))</f>
        <v>7600</v>
      </c>
      <c r="AR561" s="251">
        <f ca="1">IF(M561=0,0,M561*AV561/100/IF(OR($P$7="",ISNUMBER($P$7)=FALSE),1,((1+$P$7/100)^(IF(OR($P$11="",ISNUMBER($P$11)=FALSE),AL561,IF(YEAR(NOW())+$P$11&lt;AL561,YEAR(NOW())+$P$11,AL561))-YEAR(NOW()))))*IF(OR($P$9="",ISNUMBER($P$9)=FALSE),1,((1+$P$9/100)^(IF(OR($P$11="",ISNUMBER($P$11)=FALSE),AL561,IF(YEAR(NOW())+$P$11&lt;AL561,YEAR(NOW())+$P$11,AL561))-YEAR(NOW())))))</f>
        <v>0</v>
      </c>
      <c r="AS561" s="251"/>
      <c r="AT561" s="251"/>
      <c r="AU561" s="251"/>
      <c r="AV561" s="78">
        <v>100</v>
      </c>
    </row>
    <row r="562" spans="1:48" x14ac:dyDescent="0.15">
      <c r="A562" s="112">
        <v>543</v>
      </c>
      <c r="B562" s="112" t="s">
        <v>1688</v>
      </c>
      <c r="C562" s="113" t="s">
        <v>1361</v>
      </c>
      <c r="D562" s="112" t="s">
        <v>1394</v>
      </c>
      <c r="E562" s="119" t="s">
        <v>1781</v>
      </c>
      <c r="F562" s="112" t="s">
        <v>966</v>
      </c>
      <c r="G562" s="112" t="s">
        <v>1392</v>
      </c>
      <c r="H562" s="112"/>
      <c r="I562" s="116"/>
      <c r="J562" s="288"/>
      <c r="K562" s="288"/>
      <c r="L562" s="288">
        <v>10400</v>
      </c>
      <c r="M562" s="288">
        <v>0</v>
      </c>
      <c r="N562" s="288"/>
      <c r="O562" s="288">
        <v>10400</v>
      </c>
      <c r="P562" s="288">
        <f t="shared" ca="1" si="26"/>
        <v>9092.9453264000022</v>
      </c>
      <c r="Q562" s="289"/>
      <c r="R562" s="289"/>
      <c r="S562" s="289"/>
      <c r="T562" s="290">
        <f t="shared" si="27"/>
        <v>0</v>
      </c>
      <c r="U562" s="109"/>
      <c r="V562" s="109" t="s">
        <v>1366</v>
      </c>
      <c r="W562" s="109" t="s">
        <v>1369</v>
      </c>
      <c r="X562" s="108" t="s">
        <v>1367</v>
      </c>
      <c r="Y562" s="108" t="s">
        <v>1394</v>
      </c>
      <c r="Z562" s="108"/>
      <c r="AA562" s="107">
        <f t="shared" ca="1" si="28"/>
        <v>57710</v>
      </c>
      <c r="AB562" s="108"/>
      <c r="AC562" s="108"/>
      <c r="AD562" s="108"/>
      <c r="AE562" s="108"/>
      <c r="AF562" s="108"/>
      <c r="AG562" s="108"/>
      <c r="AH562" s="108"/>
      <c r="AI562" s="109" t="s">
        <v>999</v>
      </c>
      <c r="AJ562" s="109"/>
      <c r="AL562" s="78">
        <v>2057</v>
      </c>
      <c r="AO562" s="251"/>
      <c r="AP562" s="251"/>
      <c r="AQ562" s="251">
        <f ca="1">IF(L562=0,0,L562*AV562/100/IF(OR($P$7="",ISNUMBER($P$7)=FALSE),1,((1+$P$7/100)^(IF(OR($P$11="",ISNUMBER($P$11)=FALSE),AL562,IF(YEAR(NOW())+$P$11&lt;AL562,YEAR(NOW())+$P$11,AL562))-YEAR(NOW()))))*IF(OR($P$9="",ISNUMBER($P$9)=FALSE),1,((1+$P$9/100)^(IF(OR($P$11="",ISNUMBER($P$11)=FALSE),AL562,IF(YEAR(NOW())+$P$11&lt;AL562,YEAR(NOW())+$P$11,AL562))-YEAR(NOW())))))</f>
        <v>9092.9453264000022</v>
      </c>
      <c r="AR562" s="251">
        <f ca="1">IF(M562=0,0,M562*AV562/100/IF(OR($P$7="",ISNUMBER($P$7)=FALSE),1,((1+$P$7/100)^(IF(OR($P$11="",ISNUMBER($P$11)=FALSE),AL562,IF(YEAR(NOW())+$P$11&lt;AL562,YEAR(NOW())+$P$11,AL562))-YEAR(NOW()))))*IF(OR($P$9="",ISNUMBER($P$9)=FALSE),1,((1+$P$9/100)^(IF(OR($P$11="",ISNUMBER($P$11)=FALSE),AL562,IF(YEAR(NOW())+$P$11&lt;AL562,YEAR(NOW())+$P$11,AL562))-YEAR(NOW())))))</f>
        <v>0</v>
      </c>
      <c r="AS562" s="251"/>
      <c r="AT562" s="251"/>
      <c r="AU562" s="251"/>
      <c r="AV562" s="78">
        <v>87.432166600000016</v>
      </c>
    </row>
    <row r="563" spans="1:48" x14ac:dyDescent="0.15">
      <c r="A563" s="112">
        <v>544</v>
      </c>
      <c r="B563" s="112" t="s">
        <v>1688</v>
      </c>
      <c r="C563" s="113" t="s">
        <v>1361</v>
      </c>
      <c r="D563" s="112" t="s">
        <v>1407</v>
      </c>
      <c r="E563" s="119" t="s">
        <v>1782</v>
      </c>
      <c r="F563" s="112" t="s">
        <v>966</v>
      </c>
      <c r="G563" s="112" t="s">
        <v>1392</v>
      </c>
      <c r="H563" s="112"/>
      <c r="I563" s="116"/>
      <c r="J563" s="288"/>
      <c r="K563" s="288"/>
      <c r="L563" s="288">
        <v>10400</v>
      </c>
      <c r="M563" s="288">
        <v>0</v>
      </c>
      <c r="N563" s="288"/>
      <c r="O563" s="288">
        <v>10400</v>
      </c>
      <c r="P563" s="288">
        <f t="shared" ca="1" si="26"/>
        <v>9092.9453264000022</v>
      </c>
      <c r="Q563" s="289"/>
      <c r="R563" s="289"/>
      <c r="S563" s="289"/>
      <c r="T563" s="290">
        <f t="shared" si="27"/>
        <v>0</v>
      </c>
      <c r="U563" s="109"/>
      <c r="V563" s="109" t="s">
        <v>1366</v>
      </c>
      <c r="W563" s="109" t="s">
        <v>1369</v>
      </c>
      <c r="X563" s="108" t="s">
        <v>1367</v>
      </c>
      <c r="Y563" s="108" t="s">
        <v>1394</v>
      </c>
      <c r="Z563" s="108"/>
      <c r="AA563" s="107">
        <f t="shared" ca="1" si="28"/>
        <v>56979</v>
      </c>
      <c r="AB563" s="108"/>
      <c r="AC563" s="108"/>
      <c r="AD563" s="108"/>
      <c r="AE563" s="108"/>
      <c r="AF563" s="108"/>
      <c r="AG563" s="108"/>
      <c r="AH563" s="108"/>
      <c r="AI563" s="109" t="s">
        <v>999</v>
      </c>
      <c r="AJ563" s="109"/>
      <c r="AL563" s="78">
        <v>2055</v>
      </c>
      <c r="AO563" s="251"/>
      <c r="AP563" s="251"/>
      <c r="AQ563" s="251">
        <f ca="1">IF(L563=0,0,L563*AV563/100/IF(OR($P$7="",ISNUMBER($P$7)=FALSE),1,((1+$P$7/100)^(IF(OR($P$11="",ISNUMBER($P$11)=FALSE),AL563,IF(YEAR(NOW())+$P$11&lt;AL563,YEAR(NOW())+$P$11,AL563))-YEAR(NOW()))))*IF(OR($P$9="",ISNUMBER($P$9)=FALSE),1,((1+$P$9/100)^(IF(OR($P$11="",ISNUMBER($P$11)=FALSE),AL563,IF(YEAR(NOW())+$P$11&lt;AL563,YEAR(NOW())+$P$11,AL563))-YEAR(NOW())))))</f>
        <v>9092.9453264000022</v>
      </c>
      <c r="AR563" s="251">
        <f ca="1">IF(M563=0,0,M563*AV563/100/IF(OR($P$7="",ISNUMBER($P$7)=FALSE),1,((1+$P$7/100)^(IF(OR($P$11="",ISNUMBER($P$11)=FALSE),AL563,IF(YEAR(NOW())+$P$11&lt;AL563,YEAR(NOW())+$P$11,AL563))-YEAR(NOW()))))*IF(OR($P$9="",ISNUMBER($P$9)=FALSE),1,((1+$P$9/100)^(IF(OR($P$11="",ISNUMBER($P$11)=FALSE),AL563,IF(YEAR(NOW())+$P$11&lt;AL563,YEAR(NOW())+$P$11,AL563))-YEAR(NOW())))))</f>
        <v>0</v>
      </c>
      <c r="AS563" s="251"/>
      <c r="AT563" s="251"/>
      <c r="AU563" s="251"/>
      <c r="AV563" s="78">
        <v>87.432166600000016</v>
      </c>
    </row>
    <row r="564" spans="1:48" x14ac:dyDescent="0.15">
      <c r="A564" s="112">
        <v>545</v>
      </c>
      <c r="B564" s="112" t="s">
        <v>1688</v>
      </c>
      <c r="C564" s="113" t="s">
        <v>1361</v>
      </c>
      <c r="D564" s="112" t="s">
        <v>1162</v>
      </c>
      <c r="E564" s="119" t="s">
        <v>1783</v>
      </c>
      <c r="F564" s="112" t="s">
        <v>966</v>
      </c>
      <c r="G564" s="112" t="s">
        <v>1393</v>
      </c>
      <c r="H564" s="112"/>
      <c r="I564" s="116">
        <v>1</v>
      </c>
      <c r="J564" s="288"/>
      <c r="K564" s="288"/>
      <c r="L564" s="288">
        <v>7400</v>
      </c>
      <c r="M564" s="288">
        <v>0</v>
      </c>
      <c r="N564" s="288"/>
      <c r="O564" s="288">
        <v>7400</v>
      </c>
      <c r="P564" s="288">
        <f t="shared" ca="1" si="26"/>
        <v>7400</v>
      </c>
      <c r="Q564" s="289"/>
      <c r="R564" s="289"/>
      <c r="S564" s="289"/>
      <c r="T564" s="290">
        <f t="shared" si="27"/>
        <v>0</v>
      </c>
      <c r="U564" s="109"/>
      <c r="V564" s="109" t="s">
        <v>1366</v>
      </c>
      <c r="W564" s="109" t="s">
        <v>1370</v>
      </c>
      <c r="X564" s="108" t="s">
        <v>1367</v>
      </c>
      <c r="Y564" s="108" t="s">
        <v>1161</v>
      </c>
      <c r="Z564" s="108"/>
      <c r="AA564" s="107">
        <f t="shared" ca="1" si="28"/>
        <v>48213</v>
      </c>
      <c r="AB564" s="108"/>
      <c r="AC564" s="108"/>
      <c r="AD564" s="108"/>
      <c r="AE564" s="108"/>
      <c r="AF564" s="108"/>
      <c r="AG564" s="108"/>
      <c r="AH564" s="108"/>
      <c r="AI564" s="109" t="s">
        <v>991</v>
      </c>
      <c r="AJ564" s="109"/>
      <c r="AL564" s="78">
        <v>2031</v>
      </c>
      <c r="AO564" s="251"/>
      <c r="AP564" s="251"/>
      <c r="AQ564" s="251">
        <f ca="1">IF(L564=0,0,L564*AV564/100/IF(OR($P$7="",ISNUMBER($P$7)=FALSE),1,((1+$P$7/100)^(IF(OR($P$11="",ISNUMBER($P$11)=FALSE),AL564,IF(YEAR(NOW())+$P$11&lt;AL564,YEAR(NOW())+$P$11,AL564))-YEAR(NOW()))))*IF(OR($P$9="",ISNUMBER($P$9)=FALSE),1,((1+$P$9/100)^(IF(OR($P$11="",ISNUMBER($P$11)=FALSE),AL564,IF(YEAR(NOW())+$P$11&lt;AL564,YEAR(NOW())+$P$11,AL564))-YEAR(NOW())))))</f>
        <v>7400</v>
      </c>
      <c r="AR564" s="251">
        <f ca="1">IF(M564=0,0,M564*AV564/100/IF(OR($P$7="",ISNUMBER($P$7)=FALSE),1,((1+$P$7/100)^(IF(OR($P$11="",ISNUMBER($P$11)=FALSE),AL564,IF(YEAR(NOW())+$P$11&lt;AL564,YEAR(NOW())+$P$11,AL564))-YEAR(NOW()))))*IF(OR($P$9="",ISNUMBER($P$9)=FALSE),1,((1+$P$9/100)^(IF(OR($P$11="",ISNUMBER($P$11)=FALSE),AL564,IF(YEAR(NOW())+$P$11&lt;AL564,YEAR(NOW())+$P$11,AL564))-YEAR(NOW())))))</f>
        <v>0</v>
      </c>
      <c r="AS564" s="251"/>
      <c r="AT564" s="251"/>
      <c r="AU564" s="251"/>
      <c r="AV564" s="78">
        <v>100</v>
      </c>
    </row>
    <row r="565" spans="1:48" x14ac:dyDescent="0.15">
      <c r="A565" s="112">
        <v>546</v>
      </c>
      <c r="B565" s="112" t="s">
        <v>1688</v>
      </c>
      <c r="C565" s="113" t="s">
        <v>1361</v>
      </c>
      <c r="D565" s="112" t="s">
        <v>1161</v>
      </c>
      <c r="E565" s="119" t="s">
        <v>1784</v>
      </c>
      <c r="F565" s="112" t="s">
        <v>966</v>
      </c>
      <c r="G565" s="112" t="s">
        <v>1393</v>
      </c>
      <c r="H565" s="112"/>
      <c r="I565" s="116">
        <v>1</v>
      </c>
      <c r="J565" s="288"/>
      <c r="K565" s="288"/>
      <c r="L565" s="288">
        <v>7600</v>
      </c>
      <c r="M565" s="288">
        <v>0</v>
      </c>
      <c r="N565" s="288"/>
      <c r="O565" s="288">
        <v>7600</v>
      </c>
      <c r="P565" s="288">
        <f t="shared" ca="1" si="26"/>
        <v>7600</v>
      </c>
      <c r="Q565" s="289"/>
      <c r="R565" s="289"/>
      <c r="S565" s="289"/>
      <c r="T565" s="290">
        <f t="shared" si="27"/>
        <v>0</v>
      </c>
      <c r="U565" s="109"/>
      <c r="V565" s="109" t="s">
        <v>1366</v>
      </c>
      <c r="W565" s="109" t="s">
        <v>1370</v>
      </c>
      <c r="X565" s="108" t="s">
        <v>1367</v>
      </c>
      <c r="Y565" s="108" t="s">
        <v>1425</v>
      </c>
      <c r="Z565" s="108"/>
      <c r="AA565" s="107">
        <f t="shared" ca="1" si="28"/>
        <v>46752</v>
      </c>
      <c r="AB565" s="108"/>
      <c r="AC565" s="108"/>
      <c r="AD565" s="108"/>
      <c r="AE565" s="108"/>
      <c r="AF565" s="108"/>
      <c r="AG565" s="108"/>
      <c r="AH565" s="108"/>
      <c r="AI565" s="109" t="s">
        <v>991</v>
      </c>
      <c r="AJ565" s="109"/>
      <c r="AL565" s="78">
        <v>2027</v>
      </c>
      <c r="AO565" s="251"/>
      <c r="AP565" s="251"/>
      <c r="AQ565" s="251">
        <f ca="1">IF(L565=0,0,L565*AV565/100/IF(OR($P$7="",ISNUMBER($P$7)=FALSE),1,((1+$P$7/100)^(IF(OR($P$11="",ISNUMBER($P$11)=FALSE),AL565,IF(YEAR(NOW())+$P$11&lt;AL565,YEAR(NOW())+$P$11,AL565))-YEAR(NOW()))))*IF(OR($P$9="",ISNUMBER($P$9)=FALSE),1,((1+$P$9/100)^(IF(OR($P$11="",ISNUMBER($P$11)=FALSE),AL565,IF(YEAR(NOW())+$P$11&lt;AL565,YEAR(NOW())+$P$11,AL565))-YEAR(NOW())))))</f>
        <v>7600</v>
      </c>
      <c r="AR565" s="251">
        <f ca="1">IF(M565=0,0,M565*AV565/100/IF(OR($P$7="",ISNUMBER($P$7)=FALSE),1,((1+$P$7/100)^(IF(OR($P$11="",ISNUMBER($P$11)=FALSE),AL565,IF(YEAR(NOW())+$P$11&lt;AL565,YEAR(NOW())+$P$11,AL565))-YEAR(NOW()))))*IF(OR($P$9="",ISNUMBER($P$9)=FALSE),1,((1+$P$9/100)^(IF(OR($P$11="",ISNUMBER($P$11)=FALSE),AL565,IF(YEAR(NOW())+$P$11&lt;AL565,YEAR(NOW())+$P$11,AL565))-YEAR(NOW())))))</f>
        <v>0</v>
      </c>
      <c r="AS565" s="251"/>
      <c r="AT565" s="251"/>
      <c r="AU565" s="251"/>
      <c r="AV565" s="78">
        <v>100</v>
      </c>
    </row>
    <row r="566" spans="1:48" x14ac:dyDescent="0.15">
      <c r="A566" s="112">
        <v>547</v>
      </c>
      <c r="B566" s="112" t="s">
        <v>1688</v>
      </c>
      <c r="C566" s="113" t="s">
        <v>1361</v>
      </c>
      <c r="D566" s="112" t="s">
        <v>1166</v>
      </c>
      <c r="E566" s="119" t="s">
        <v>1785</v>
      </c>
      <c r="F566" s="112" t="s">
        <v>966</v>
      </c>
      <c r="G566" s="112" t="s">
        <v>1393</v>
      </c>
      <c r="H566" s="112"/>
      <c r="I566" s="116">
        <v>1</v>
      </c>
      <c r="J566" s="288"/>
      <c r="K566" s="288"/>
      <c r="L566" s="288">
        <v>5100</v>
      </c>
      <c r="M566" s="288">
        <v>0</v>
      </c>
      <c r="N566" s="288"/>
      <c r="O566" s="288">
        <v>5100</v>
      </c>
      <c r="P566" s="288">
        <f t="shared" ca="1" si="26"/>
        <v>5100</v>
      </c>
      <c r="Q566" s="289"/>
      <c r="R566" s="289"/>
      <c r="S566" s="289"/>
      <c r="T566" s="290">
        <f t="shared" si="27"/>
        <v>0</v>
      </c>
      <c r="U566" s="109"/>
      <c r="V566" s="109" t="s">
        <v>1366</v>
      </c>
      <c r="W566" s="109" t="s">
        <v>1370</v>
      </c>
      <c r="X566" s="108" t="s">
        <v>1367</v>
      </c>
      <c r="Y566" s="108" t="s">
        <v>1166</v>
      </c>
      <c r="Z566" s="108"/>
      <c r="AA566" s="107">
        <f t="shared" ref="AA566:AA574" ca="1" si="29">IF(OR($P$11="",AL566="Complete",ISNUMBER($P$11)=FALSE),DATE(AL566,12,31),IF(AL566&gt;YEAR(NOW())+$P$11,DATE(YEAR(NOW())+$P$11,12,31),DATE(AL566,12,31)))</f>
        <v>46752</v>
      </c>
      <c r="AB566" s="108"/>
      <c r="AC566" s="108"/>
      <c r="AD566" s="108"/>
      <c r="AE566" s="108"/>
      <c r="AF566" s="108"/>
      <c r="AG566" s="108"/>
      <c r="AH566" s="108"/>
      <c r="AI566" s="109" t="s">
        <v>991</v>
      </c>
      <c r="AJ566" s="109"/>
      <c r="AL566" s="78">
        <v>2027</v>
      </c>
      <c r="AO566" s="251"/>
      <c r="AP566" s="251"/>
      <c r="AQ566" s="251">
        <f ca="1">IF(L566=0,0,L566*AV566/100/IF(OR($P$7="",ISNUMBER($P$7)=FALSE),1,((1+$P$7/100)^(IF(OR($P$11="",ISNUMBER($P$11)=FALSE),AL566,IF(YEAR(NOW())+$P$11&lt;AL566,YEAR(NOW())+$P$11,AL566))-YEAR(NOW()))))*IF(OR($P$9="",ISNUMBER($P$9)=FALSE),1,((1+$P$9/100)^(IF(OR($P$11="",ISNUMBER($P$11)=FALSE),AL566,IF(YEAR(NOW())+$P$11&lt;AL566,YEAR(NOW())+$P$11,AL566))-YEAR(NOW())))))</f>
        <v>5100</v>
      </c>
      <c r="AR566" s="251">
        <f ca="1">IF(M566=0,0,M566*AV566/100/IF(OR($P$7="",ISNUMBER($P$7)=FALSE),1,((1+$P$7/100)^(IF(OR($P$11="",ISNUMBER($P$11)=FALSE),AL566,IF(YEAR(NOW())+$P$11&lt;AL566,YEAR(NOW())+$P$11,AL566))-YEAR(NOW()))))*IF(OR($P$9="",ISNUMBER($P$9)=FALSE),1,((1+$P$9/100)^(IF(OR($P$11="",ISNUMBER($P$11)=FALSE),AL566,IF(YEAR(NOW())+$P$11&lt;AL566,YEAR(NOW())+$P$11,AL566))-YEAR(NOW())))))</f>
        <v>0</v>
      </c>
      <c r="AS566" s="251"/>
      <c r="AT566" s="251"/>
      <c r="AU566" s="251"/>
      <c r="AV566" s="78">
        <v>100</v>
      </c>
    </row>
    <row r="567" spans="1:48" x14ac:dyDescent="0.15">
      <c r="A567" s="112">
        <v>548</v>
      </c>
      <c r="B567" s="112" t="s">
        <v>1688</v>
      </c>
      <c r="C567" s="113" t="s">
        <v>1361</v>
      </c>
      <c r="D567" s="112" t="s">
        <v>1160</v>
      </c>
      <c r="E567" s="119" t="s">
        <v>1786</v>
      </c>
      <c r="F567" s="112" t="s">
        <v>966</v>
      </c>
      <c r="G567" s="112" t="s">
        <v>1393</v>
      </c>
      <c r="H567" s="112"/>
      <c r="I567" s="116">
        <v>1</v>
      </c>
      <c r="J567" s="288"/>
      <c r="K567" s="288"/>
      <c r="L567" s="288">
        <v>6400</v>
      </c>
      <c r="M567" s="288">
        <v>0</v>
      </c>
      <c r="N567" s="288"/>
      <c r="O567" s="288">
        <v>6400</v>
      </c>
      <c r="P567" s="288">
        <f t="shared" ca="1" si="26"/>
        <v>6400</v>
      </c>
      <c r="Q567" s="289"/>
      <c r="R567" s="289"/>
      <c r="S567" s="289"/>
      <c r="T567" s="290">
        <f t="shared" si="27"/>
        <v>0</v>
      </c>
      <c r="U567" s="109"/>
      <c r="V567" s="109" t="s">
        <v>1366</v>
      </c>
      <c r="W567" s="109" t="s">
        <v>1370</v>
      </c>
      <c r="X567" s="108" t="s">
        <v>1367</v>
      </c>
      <c r="Y567" s="108" t="s">
        <v>1161</v>
      </c>
      <c r="Z567" s="108"/>
      <c r="AA567" s="107">
        <f t="shared" ca="1" si="29"/>
        <v>48213</v>
      </c>
      <c r="AB567" s="108"/>
      <c r="AC567" s="108"/>
      <c r="AD567" s="108"/>
      <c r="AE567" s="108"/>
      <c r="AF567" s="108"/>
      <c r="AG567" s="108"/>
      <c r="AH567" s="108"/>
      <c r="AI567" s="109" t="s">
        <v>991</v>
      </c>
      <c r="AJ567" s="109"/>
      <c r="AL567" s="78">
        <v>2031</v>
      </c>
      <c r="AO567" s="251"/>
      <c r="AP567" s="251"/>
      <c r="AQ567" s="251">
        <f ca="1">IF(L567=0,0,L567*AV567/100/IF(OR($P$7="",ISNUMBER($P$7)=FALSE),1,((1+$P$7/100)^(IF(OR($P$11="",ISNUMBER($P$11)=FALSE),AL567,IF(YEAR(NOW())+$P$11&lt;AL567,YEAR(NOW())+$P$11,AL567))-YEAR(NOW()))))*IF(OR($P$9="",ISNUMBER($P$9)=FALSE),1,((1+$P$9/100)^(IF(OR($P$11="",ISNUMBER($P$11)=FALSE),AL567,IF(YEAR(NOW())+$P$11&lt;AL567,YEAR(NOW())+$P$11,AL567))-YEAR(NOW())))))</f>
        <v>6400</v>
      </c>
      <c r="AR567" s="251">
        <f ca="1">IF(M567=0,0,M567*AV567/100/IF(OR($P$7="",ISNUMBER($P$7)=FALSE),1,((1+$P$7/100)^(IF(OR($P$11="",ISNUMBER($P$11)=FALSE),AL567,IF(YEAR(NOW())+$P$11&lt;AL567,YEAR(NOW())+$P$11,AL567))-YEAR(NOW()))))*IF(OR($P$9="",ISNUMBER($P$9)=FALSE),1,((1+$P$9/100)^(IF(OR($P$11="",ISNUMBER($P$11)=FALSE),AL567,IF(YEAR(NOW())+$P$11&lt;AL567,YEAR(NOW())+$P$11,AL567))-YEAR(NOW())))))</f>
        <v>0</v>
      </c>
      <c r="AS567" s="251"/>
      <c r="AT567" s="251"/>
      <c r="AU567" s="251"/>
      <c r="AV567" s="78">
        <v>100</v>
      </c>
    </row>
    <row r="568" spans="1:48" x14ac:dyDescent="0.15">
      <c r="A568" s="112">
        <v>549</v>
      </c>
      <c r="B568" s="112" t="s">
        <v>1688</v>
      </c>
      <c r="C568" s="113" t="s">
        <v>1361</v>
      </c>
      <c r="D568" s="112" t="s">
        <v>1169</v>
      </c>
      <c r="E568" s="119" t="s">
        <v>1787</v>
      </c>
      <c r="F568" s="112" t="s">
        <v>966</v>
      </c>
      <c r="G568" s="112" t="s">
        <v>1393</v>
      </c>
      <c r="H568" s="112"/>
      <c r="I568" s="116">
        <v>1</v>
      </c>
      <c r="J568" s="288"/>
      <c r="K568" s="288"/>
      <c r="L568" s="288">
        <v>6100</v>
      </c>
      <c r="M568" s="288">
        <v>0</v>
      </c>
      <c r="N568" s="288"/>
      <c r="O568" s="288">
        <v>6100</v>
      </c>
      <c r="P568" s="288">
        <f t="shared" ca="1" si="26"/>
        <v>6100</v>
      </c>
      <c r="Q568" s="289"/>
      <c r="R568" s="289"/>
      <c r="S568" s="289"/>
      <c r="T568" s="290">
        <f t="shared" si="27"/>
        <v>0</v>
      </c>
      <c r="U568" s="109"/>
      <c r="V568" s="109" t="s">
        <v>1366</v>
      </c>
      <c r="W568" s="109" t="s">
        <v>1370</v>
      </c>
      <c r="X568" s="108" t="s">
        <v>1367</v>
      </c>
      <c r="Y568" s="108" t="s">
        <v>1426</v>
      </c>
      <c r="Z568" s="108"/>
      <c r="AA568" s="107">
        <f t="shared" ca="1" si="29"/>
        <v>47118</v>
      </c>
      <c r="AB568" s="108"/>
      <c r="AC568" s="108"/>
      <c r="AD568" s="108"/>
      <c r="AE568" s="108"/>
      <c r="AF568" s="108"/>
      <c r="AG568" s="108"/>
      <c r="AH568" s="108"/>
      <c r="AI568" s="109" t="s">
        <v>991</v>
      </c>
      <c r="AJ568" s="109"/>
      <c r="AL568" s="78">
        <v>2028</v>
      </c>
      <c r="AO568" s="251"/>
      <c r="AP568" s="251"/>
      <c r="AQ568" s="251">
        <f ca="1">IF(L568=0,0,L568*AV568/100/IF(OR($P$7="",ISNUMBER($P$7)=FALSE),1,((1+$P$7/100)^(IF(OR($P$11="",ISNUMBER($P$11)=FALSE),AL568,IF(YEAR(NOW())+$P$11&lt;AL568,YEAR(NOW())+$P$11,AL568))-YEAR(NOW()))))*IF(OR($P$9="",ISNUMBER($P$9)=FALSE),1,((1+$P$9/100)^(IF(OR($P$11="",ISNUMBER($P$11)=FALSE),AL568,IF(YEAR(NOW())+$P$11&lt;AL568,YEAR(NOW())+$P$11,AL568))-YEAR(NOW())))))</f>
        <v>6100</v>
      </c>
      <c r="AR568" s="251">
        <f ca="1">IF(M568=0,0,M568*AV568/100/IF(OR($P$7="",ISNUMBER($P$7)=FALSE),1,((1+$P$7/100)^(IF(OR($P$11="",ISNUMBER($P$11)=FALSE),AL568,IF(YEAR(NOW())+$P$11&lt;AL568,YEAR(NOW())+$P$11,AL568))-YEAR(NOW()))))*IF(OR($P$9="",ISNUMBER($P$9)=FALSE),1,((1+$P$9/100)^(IF(OR($P$11="",ISNUMBER($P$11)=FALSE),AL568,IF(YEAR(NOW())+$P$11&lt;AL568,YEAR(NOW())+$P$11,AL568))-YEAR(NOW())))))</f>
        <v>0</v>
      </c>
      <c r="AS568" s="251"/>
      <c r="AT568" s="251"/>
      <c r="AU568" s="251"/>
      <c r="AV568" s="78">
        <v>100</v>
      </c>
    </row>
    <row r="569" spans="1:48" x14ac:dyDescent="0.15">
      <c r="A569" s="112">
        <v>550</v>
      </c>
      <c r="B569" s="112" t="s">
        <v>1688</v>
      </c>
      <c r="C569" s="113" t="s">
        <v>1361</v>
      </c>
      <c r="D569" s="112" t="s">
        <v>1147</v>
      </c>
      <c r="E569" s="119" t="s">
        <v>1788</v>
      </c>
      <c r="F569" s="112" t="s">
        <v>966</v>
      </c>
      <c r="G569" s="112" t="s">
        <v>1392</v>
      </c>
      <c r="H569" s="112"/>
      <c r="I569" s="116" t="s">
        <v>1358</v>
      </c>
      <c r="J569" s="288"/>
      <c r="K569" s="288"/>
      <c r="L569" s="288">
        <v>11800</v>
      </c>
      <c r="M569" s="288">
        <v>0</v>
      </c>
      <c r="N569" s="288"/>
      <c r="O569" s="288">
        <v>11800</v>
      </c>
      <c r="P569" s="288">
        <f t="shared" ca="1" si="26"/>
        <v>10316.995658800002</v>
      </c>
      <c r="Q569" s="289"/>
      <c r="R569" s="289"/>
      <c r="S569" s="289"/>
      <c r="T569" s="290">
        <f t="shared" si="27"/>
        <v>0</v>
      </c>
      <c r="U569" s="109"/>
      <c r="V569" s="109" t="s">
        <v>1366</v>
      </c>
      <c r="W569" s="109" t="s">
        <v>1369</v>
      </c>
      <c r="X569" s="108" t="s">
        <v>1367</v>
      </c>
      <c r="Y569" s="108" t="s">
        <v>1427</v>
      </c>
      <c r="Z569" s="108"/>
      <c r="AA569" s="107">
        <f t="shared" ca="1" si="29"/>
        <v>51135</v>
      </c>
      <c r="AB569" s="108"/>
      <c r="AC569" s="108"/>
      <c r="AD569" s="108"/>
      <c r="AE569" s="108"/>
      <c r="AF569" s="108"/>
      <c r="AG569" s="108"/>
      <c r="AH569" s="108"/>
      <c r="AI569" s="109" t="s">
        <v>991</v>
      </c>
      <c r="AJ569" s="109"/>
      <c r="AL569" s="78">
        <v>2039</v>
      </c>
      <c r="AO569" s="251"/>
      <c r="AP569" s="251"/>
      <c r="AQ569" s="251">
        <f ca="1">IF(L569=0,0,L569*AV569/100/IF(OR($P$7="",ISNUMBER($P$7)=FALSE),1,((1+$P$7/100)^(IF(OR($P$11="",ISNUMBER($P$11)=FALSE),AL569,IF(YEAR(NOW())+$P$11&lt;AL569,YEAR(NOW())+$P$11,AL569))-YEAR(NOW()))))*IF(OR($P$9="",ISNUMBER($P$9)=FALSE),1,((1+$P$9/100)^(IF(OR($P$11="",ISNUMBER($P$11)=FALSE),AL569,IF(YEAR(NOW())+$P$11&lt;AL569,YEAR(NOW())+$P$11,AL569))-YEAR(NOW())))))</f>
        <v>10316.995658800002</v>
      </c>
      <c r="AR569" s="251">
        <f ca="1">IF(M569=0,0,M569*AV569/100/IF(OR($P$7="",ISNUMBER($P$7)=FALSE),1,((1+$P$7/100)^(IF(OR($P$11="",ISNUMBER($P$11)=FALSE),AL569,IF(YEAR(NOW())+$P$11&lt;AL569,YEAR(NOW())+$P$11,AL569))-YEAR(NOW()))))*IF(OR($P$9="",ISNUMBER($P$9)=FALSE),1,((1+$P$9/100)^(IF(OR($P$11="",ISNUMBER($P$11)=FALSE),AL569,IF(YEAR(NOW())+$P$11&lt;AL569,YEAR(NOW())+$P$11,AL569))-YEAR(NOW())))))</f>
        <v>0</v>
      </c>
      <c r="AS569" s="251"/>
      <c r="AT569" s="251"/>
      <c r="AU569" s="251"/>
      <c r="AV569" s="78">
        <v>87.432166600000016</v>
      </c>
    </row>
    <row r="570" spans="1:48" x14ac:dyDescent="0.15">
      <c r="A570" s="112">
        <v>551</v>
      </c>
      <c r="B570" s="112" t="s">
        <v>1688</v>
      </c>
      <c r="C570" s="113" t="s">
        <v>1361</v>
      </c>
      <c r="D570" s="112" t="s">
        <v>1155</v>
      </c>
      <c r="E570" s="119" t="s">
        <v>1789</v>
      </c>
      <c r="F570" s="112" t="s">
        <v>966</v>
      </c>
      <c r="G570" s="112" t="s">
        <v>1392</v>
      </c>
      <c r="H570" s="112"/>
      <c r="I570" s="116">
        <v>1</v>
      </c>
      <c r="J570" s="288"/>
      <c r="K570" s="288"/>
      <c r="L570" s="288">
        <v>10400</v>
      </c>
      <c r="M570" s="288">
        <v>0</v>
      </c>
      <c r="N570" s="288"/>
      <c r="O570" s="288">
        <v>10400</v>
      </c>
      <c r="P570" s="288">
        <f t="shared" ca="1" si="26"/>
        <v>10400</v>
      </c>
      <c r="Q570" s="289"/>
      <c r="R570" s="289"/>
      <c r="S570" s="289"/>
      <c r="T570" s="290">
        <f t="shared" si="27"/>
        <v>0</v>
      </c>
      <c r="U570" s="109"/>
      <c r="V570" s="109" t="s">
        <v>1366</v>
      </c>
      <c r="W570" s="109" t="s">
        <v>1369</v>
      </c>
      <c r="X570" s="108" t="s">
        <v>1367</v>
      </c>
      <c r="Y570" s="108" t="s">
        <v>1428</v>
      </c>
      <c r="Z570" s="108"/>
      <c r="AA570" s="107">
        <f t="shared" ca="1" si="29"/>
        <v>48213</v>
      </c>
      <c r="AB570" s="108"/>
      <c r="AC570" s="108"/>
      <c r="AD570" s="108"/>
      <c r="AE570" s="108"/>
      <c r="AF570" s="108"/>
      <c r="AG570" s="108"/>
      <c r="AH570" s="108"/>
      <c r="AI570" s="109" t="s">
        <v>991</v>
      </c>
      <c r="AJ570" s="109"/>
      <c r="AL570" s="78">
        <v>2031</v>
      </c>
      <c r="AO570" s="251"/>
      <c r="AP570" s="251"/>
      <c r="AQ570" s="251">
        <f ca="1">IF(L570=0,0,L570*AV570/100/IF(OR($P$7="",ISNUMBER($P$7)=FALSE),1,((1+$P$7/100)^(IF(OR($P$11="",ISNUMBER($P$11)=FALSE),AL570,IF(YEAR(NOW())+$P$11&lt;AL570,YEAR(NOW())+$P$11,AL570))-YEAR(NOW()))))*IF(OR($P$9="",ISNUMBER($P$9)=FALSE),1,((1+$P$9/100)^(IF(OR($P$11="",ISNUMBER($P$11)=FALSE),AL570,IF(YEAR(NOW())+$P$11&lt;AL570,YEAR(NOW())+$P$11,AL570))-YEAR(NOW())))))</f>
        <v>10400</v>
      </c>
      <c r="AR570" s="251">
        <f ca="1">IF(M570=0,0,M570*AV570/100/IF(OR($P$7="",ISNUMBER($P$7)=FALSE),1,((1+$P$7/100)^(IF(OR($P$11="",ISNUMBER($P$11)=FALSE),AL570,IF(YEAR(NOW())+$P$11&lt;AL570,YEAR(NOW())+$P$11,AL570))-YEAR(NOW()))))*IF(OR($P$9="",ISNUMBER($P$9)=FALSE),1,((1+$P$9/100)^(IF(OR($P$11="",ISNUMBER($P$11)=FALSE),AL570,IF(YEAR(NOW())+$P$11&lt;AL570,YEAR(NOW())+$P$11,AL570))-YEAR(NOW())))))</f>
        <v>0</v>
      </c>
      <c r="AS570" s="251"/>
      <c r="AT570" s="251"/>
      <c r="AU570" s="251"/>
      <c r="AV570" s="78">
        <v>100</v>
      </c>
    </row>
    <row r="571" spans="1:48" x14ac:dyDescent="0.15">
      <c r="A571" s="112">
        <v>552</v>
      </c>
      <c r="B571" s="112" t="s">
        <v>1688</v>
      </c>
      <c r="C571" s="113" t="s">
        <v>1361</v>
      </c>
      <c r="D571" s="112" t="s">
        <v>1153</v>
      </c>
      <c r="E571" s="119" t="s">
        <v>1790</v>
      </c>
      <c r="F571" s="112" t="s">
        <v>966</v>
      </c>
      <c r="G571" s="112" t="s">
        <v>1392</v>
      </c>
      <c r="H571" s="112"/>
      <c r="I571" s="116">
        <v>1</v>
      </c>
      <c r="J571" s="288"/>
      <c r="K571" s="288"/>
      <c r="L571" s="288">
        <v>9600</v>
      </c>
      <c r="M571" s="288">
        <v>0</v>
      </c>
      <c r="N571" s="288"/>
      <c r="O571" s="288">
        <v>9600</v>
      </c>
      <c r="P571" s="288">
        <f t="shared" ca="1" si="26"/>
        <v>9600</v>
      </c>
      <c r="Q571" s="289"/>
      <c r="R571" s="289"/>
      <c r="S571" s="289"/>
      <c r="T571" s="290">
        <f t="shared" si="27"/>
        <v>0</v>
      </c>
      <c r="U571" s="109"/>
      <c r="V571" s="109" t="s">
        <v>1366</v>
      </c>
      <c r="W571" s="109" t="s">
        <v>1369</v>
      </c>
      <c r="X571" s="108" t="s">
        <v>1367</v>
      </c>
      <c r="Y571" s="108" t="s">
        <v>1155</v>
      </c>
      <c r="Z571" s="108"/>
      <c r="AA571" s="107">
        <f t="shared" ca="1" si="29"/>
        <v>54057</v>
      </c>
      <c r="AB571" s="108"/>
      <c r="AC571" s="108"/>
      <c r="AD571" s="108"/>
      <c r="AE571" s="108"/>
      <c r="AF571" s="108"/>
      <c r="AG571" s="108"/>
      <c r="AH571" s="108"/>
      <c r="AI571" s="109" t="s">
        <v>991</v>
      </c>
      <c r="AJ571" s="109"/>
      <c r="AL571" s="78">
        <v>2047</v>
      </c>
      <c r="AO571" s="251"/>
      <c r="AP571" s="251"/>
      <c r="AQ571" s="251">
        <f ca="1">IF(L571=0,0,L571*AV571/100/IF(OR($P$7="",ISNUMBER($P$7)=FALSE),1,((1+$P$7/100)^(IF(OR($P$11="",ISNUMBER($P$11)=FALSE),AL571,IF(YEAR(NOW())+$P$11&lt;AL571,YEAR(NOW())+$P$11,AL571))-YEAR(NOW()))))*IF(OR($P$9="",ISNUMBER($P$9)=FALSE),1,((1+$P$9/100)^(IF(OR($P$11="",ISNUMBER($P$11)=FALSE),AL571,IF(YEAR(NOW())+$P$11&lt;AL571,YEAR(NOW())+$P$11,AL571))-YEAR(NOW())))))</f>
        <v>9600</v>
      </c>
      <c r="AR571" s="251">
        <f ca="1">IF(M571=0,0,M571*AV571/100/IF(OR($P$7="",ISNUMBER($P$7)=FALSE),1,((1+$P$7/100)^(IF(OR($P$11="",ISNUMBER($P$11)=FALSE),AL571,IF(YEAR(NOW())+$P$11&lt;AL571,YEAR(NOW())+$P$11,AL571))-YEAR(NOW()))))*IF(OR($P$9="",ISNUMBER($P$9)=FALSE),1,((1+$P$9/100)^(IF(OR($P$11="",ISNUMBER($P$11)=FALSE),AL571,IF(YEAR(NOW())+$P$11&lt;AL571,YEAR(NOW())+$P$11,AL571))-YEAR(NOW())))))</f>
        <v>0</v>
      </c>
      <c r="AS571" s="251"/>
      <c r="AT571" s="251"/>
      <c r="AU571" s="251"/>
      <c r="AV571" s="78">
        <v>100</v>
      </c>
    </row>
    <row r="572" spans="1:48" x14ac:dyDescent="0.15">
      <c r="A572" s="112">
        <v>553</v>
      </c>
      <c r="B572" s="112" t="s">
        <v>1688</v>
      </c>
      <c r="C572" s="113" t="s">
        <v>1361</v>
      </c>
      <c r="D572" s="112" t="s">
        <v>1154</v>
      </c>
      <c r="E572" s="119" t="s">
        <v>1791</v>
      </c>
      <c r="F572" s="112" t="s">
        <v>966</v>
      </c>
      <c r="G572" s="112" t="s">
        <v>1392</v>
      </c>
      <c r="H572" s="112"/>
      <c r="I572" s="116">
        <v>1</v>
      </c>
      <c r="J572" s="288"/>
      <c r="K572" s="288"/>
      <c r="L572" s="288">
        <v>7700</v>
      </c>
      <c r="M572" s="288">
        <v>0</v>
      </c>
      <c r="N572" s="288"/>
      <c r="O572" s="288">
        <v>7700</v>
      </c>
      <c r="P572" s="288">
        <f t="shared" ca="1" si="26"/>
        <v>7700</v>
      </c>
      <c r="Q572" s="289"/>
      <c r="R572" s="289"/>
      <c r="S572" s="289"/>
      <c r="T572" s="290">
        <f t="shared" si="27"/>
        <v>0</v>
      </c>
      <c r="U572" s="109"/>
      <c r="V572" s="109" t="s">
        <v>1366</v>
      </c>
      <c r="W572" s="109" t="s">
        <v>1369</v>
      </c>
      <c r="X572" s="108" t="s">
        <v>1367</v>
      </c>
      <c r="Y572" s="108" t="s">
        <v>1155</v>
      </c>
      <c r="Z572" s="108"/>
      <c r="AA572" s="107">
        <f t="shared" ca="1" si="29"/>
        <v>59171</v>
      </c>
      <c r="AB572" s="108"/>
      <c r="AC572" s="108"/>
      <c r="AD572" s="108"/>
      <c r="AE572" s="108"/>
      <c r="AF572" s="108"/>
      <c r="AG572" s="108"/>
      <c r="AH572" s="108"/>
      <c r="AI572" s="109" t="s">
        <v>991</v>
      </c>
      <c r="AJ572" s="109"/>
      <c r="AL572" s="78">
        <v>2061</v>
      </c>
      <c r="AO572" s="251"/>
      <c r="AP572" s="251"/>
      <c r="AQ572" s="251">
        <f ca="1">IF(L572=0,0,L572*AV572/100/IF(OR($P$7="",ISNUMBER($P$7)=FALSE),1,((1+$P$7/100)^(IF(OR($P$11="",ISNUMBER($P$11)=FALSE),AL572,IF(YEAR(NOW())+$P$11&lt;AL572,YEAR(NOW())+$P$11,AL572))-YEAR(NOW()))))*IF(OR($P$9="",ISNUMBER($P$9)=FALSE),1,((1+$P$9/100)^(IF(OR($P$11="",ISNUMBER($P$11)=FALSE),AL572,IF(YEAR(NOW())+$P$11&lt;AL572,YEAR(NOW())+$P$11,AL572))-YEAR(NOW())))))</f>
        <v>7700</v>
      </c>
      <c r="AR572" s="251">
        <f ca="1">IF(M572=0,0,M572*AV572/100/IF(OR($P$7="",ISNUMBER($P$7)=FALSE),1,((1+$P$7/100)^(IF(OR($P$11="",ISNUMBER($P$11)=FALSE),AL572,IF(YEAR(NOW())+$P$11&lt;AL572,YEAR(NOW())+$P$11,AL572))-YEAR(NOW()))))*IF(OR($P$9="",ISNUMBER($P$9)=FALSE),1,((1+$P$9/100)^(IF(OR($P$11="",ISNUMBER($P$11)=FALSE),AL572,IF(YEAR(NOW())+$P$11&lt;AL572,YEAR(NOW())+$P$11,AL572))-YEAR(NOW())))))</f>
        <v>0</v>
      </c>
      <c r="AS572" s="251"/>
      <c r="AT572" s="251"/>
      <c r="AU572" s="251"/>
      <c r="AV572" s="78">
        <v>100</v>
      </c>
    </row>
    <row r="573" spans="1:48" x14ac:dyDescent="0.15">
      <c r="A573" s="112">
        <v>554</v>
      </c>
      <c r="B573" s="112" t="s">
        <v>1688</v>
      </c>
      <c r="C573" s="113" t="s">
        <v>1361</v>
      </c>
      <c r="D573" s="112" t="s">
        <v>1078</v>
      </c>
      <c r="E573" s="119" t="s">
        <v>1792</v>
      </c>
      <c r="F573" s="112" t="s">
        <v>966</v>
      </c>
      <c r="G573" s="112" t="s">
        <v>1392</v>
      </c>
      <c r="H573" s="112"/>
      <c r="I573" s="116">
        <v>1</v>
      </c>
      <c r="J573" s="288"/>
      <c r="K573" s="288"/>
      <c r="L573" s="288">
        <v>12400</v>
      </c>
      <c r="M573" s="288">
        <v>0</v>
      </c>
      <c r="N573" s="288"/>
      <c r="O573" s="288">
        <v>12400</v>
      </c>
      <c r="P573" s="288">
        <f t="shared" ca="1" si="26"/>
        <v>12400</v>
      </c>
      <c r="Q573" s="289"/>
      <c r="R573" s="289"/>
      <c r="S573" s="289"/>
      <c r="T573" s="290">
        <f t="shared" si="27"/>
        <v>0</v>
      </c>
      <c r="U573" s="109"/>
      <c r="V573" s="109" t="s">
        <v>1366</v>
      </c>
      <c r="W573" s="109" t="s">
        <v>1369</v>
      </c>
      <c r="X573" s="108" t="s">
        <v>1367</v>
      </c>
      <c r="Y573" s="108" t="s">
        <v>1081</v>
      </c>
      <c r="Z573" s="108"/>
      <c r="AA573" s="107">
        <f t="shared" ca="1" si="29"/>
        <v>46752</v>
      </c>
      <c r="AB573" s="108"/>
      <c r="AC573" s="108"/>
      <c r="AD573" s="108"/>
      <c r="AE573" s="108"/>
      <c r="AF573" s="108"/>
      <c r="AG573" s="108"/>
      <c r="AH573" s="108"/>
      <c r="AI573" s="109" t="s">
        <v>991</v>
      </c>
      <c r="AJ573" s="109"/>
      <c r="AL573" s="78">
        <v>2027</v>
      </c>
      <c r="AO573" s="251"/>
      <c r="AP573" s="251"/>
      <c r="AQ573" s="251">
        <f ca="1">IF(L573=0,0,L573*AV573/100/IF(OR($P$7="",ISNUMBER($P$7)=FALSE),1,((1+$P$7/100)^(IF(OR($P$11="",ISNUMBER($P$11)=FALSE),AL573,IF(YEAR(NOW())+$P$11&lt;AL573,YEAR(NOW())+$P$11,AL573))-YEAR(NOW()))))*IF(OR($P$9="",ISNUMBER($P$9)=FALSE),1,((1+$P$9/100)^(IF(OR($P$11="",ISNUMBER($P$11)=FALSE),AL573,IF(YEAR(NOW())+$P$11&lt;AL573,YEAR(NOW())+$P$11,AL573))-YEAR(NOW())))))</f>
        <v>12400</v>
      </c>
      <c r="AR573" s="251">
        <f ca="1">IF(M573=0,0,M573*AV573/100/IF(OR($P$7="",ISNUMBER($P$7)=FALSE),1,((1+$P$7/100)^(IF(OR($P$11="",ISNUMBER($P$11)=FALSE),AL573,IF(YEAR(NOW())+$P$11&lt;AL573,YEAR(NOW())+$P$11,AL573))-YEAR(NOW()))))*IF(OR($P$9="",ISNUMBER($P$9)=FALSE),1,((1+$P$9/100)^(IF(OR($P$11="",ISNUMBER($P$11)=FALSE),AL573,IF(YEAR(NOW())+$P$11&lt;AL573,YEAR(NOW())+$P$11,AL573))-YEAR(NOW())))))</f>
        <v>0</v>
      </c>
      <c r="AS573" s="251"/>
      <c r="AT573" s="251"/>
      <c r="AU573" s="251"/>
      <c r="AV573" s="78">
        <v>100</v>
      </c>
    </row>
    <row r="574" spans="1:48" x14ac:dyDescent="0.15">
      <c r="A574" s="130">
        <v>555</v>
      </c>
      <c r="B574" s="130" t="s">
        <v>1688</v>
      </c>
      <c r="C574" s="131" t="s">
        <v>1361</v>
      </c>
      <c r="D574" s="130" t="s">
        <v>1082</v>
      </c>
      <c r="E574" s="137" t="s">
        <v>1793</v>
      </c>
      <c r="F574" s="130" t="s">
        <v>966</v>
      </c>
      <c r="G574" s="130" t="s">
        <v>1392</v>
      </c>
      <c r="H574" s="130"/>
      <c r="I574" s="134">
        <v>1</v>
      </c>
      <c r="J574" s="292"/>
      <c r="K574" s="292"/>
      <c r="L574" s="292">
        <v>11500</v>
      </c>
      <c r="M574" s="292">
        <v>0</v>
      </c>
      <c r="N574" s="292"/>
      <c r="O574" s="292">
        <v>11500</v>
      </c>
      <c r="P574" s="292">
        <f t="shared" ca="1" si="26"/>
        <v>11500</v>
      </c>
      <c r="Q574" s="293"/>
      <c r="R574" s="293"/>
      <c r="S574" s="293"/>
      <c r="T574" s="294">
        <f t="shared" si="27"/>
        <v>0</v>
      </c>
      <c r="U574" s="109"/>
      <c r="V574" s="109" t="s">
        <v>1366</v>
      </c>
      <c r="W574" s="109" t="s">
        <v>1369</v>
      </c>
      <c r="X574" s="108" t="s">
        <v>1367</v>
      </c>
      <c r="Y574" s="108" t="s">
        <v>1078</v>
      </c>
      <c r="Z574" s="108"/>
      <c r="AA574" s="107">
        <f t="shared" ca="1" si="29"/>
        <v>51135</v>
      </c>
      <c r="AB574" s="108"/>
      <c r="AC574" s="108"/>
      <c r="AD574" s="108"/>
      <c r="AE574" s="108"/>
      <c r="AF574" s="108"/>
      <c r="AG574" s="108"/>
      <c r="AH574" s="108"/>
      <c r="AI574" s="109" t="s">
        <v>991</v>
      </c>
      <c r="AJ574" s="109"/>
      <c r="AL574" s="78">
        <v>2039</v>
      </c>
      <c r="AO574" s="251"/>
      <c r="AP574" s="251"/>
      <c r="AQ574" s="251">
        <f ca="1">IF(L574=0,0,L574*AV574/100/IF(OR($P$7="",ISNUMBER($P$7)=FALSE),1,((1+$P$7/100)^(IF(OR($P$11="",ISNUMBER($P$11)=FALSE),AL574,IF(YEAR(NOW())+$P$11&lt;AL574,YEAR(NOW())+$P$11,AL574))-YEAR(NOW()))))*IF(OR($P$9="",ISNUMBER($P$9)=FALSE),1,((1+$P$9/100)^(IF(OR($P$11="",ISNUMBER($P$11)=FALSE),AL574,IF(YEAR(NOW())+$P$11&lt;AL574,YEAR(NOW())+$P$11,AL574))-YEAR(NOW())))))</f>
        <v>11500</v>
      </c>
      <c r="AR574" s="251">
        <f ca="1">IF(M574=0,0,M574*AV574/100/IF(OR($P$7="",ISNUMBER($P$7)=FALSE),1,((1+$P$7/100)^(IF(OR($P$11="",ISNUMBER($P$11)=FALSE),AL574,IF(YEAR(NOW())+$P$11&lt;AL574,YEAR(NOW())+$P$11,AL574))-YEAR(NOW()))))*IF(OR($P$9="",ISNUMBER($P$9)=FALSE),1,((1+$P$9/100)^(IF(OR($P$11="",ISNUMBER($P$11)=FALSE),AL574,IF(YEAR(NOW())+$P$11&lt;AL574,YEAR(NOW())+$P$11,AL574))-YEAR(NOW())))))</f>
        <v>0</v>
      </c>
      <c r="AS574" s="251"/>
      <c r="AT574" s="251"/>
      <c r="AU574" s="251"/>
      <c r="AV574" s="78">
        <v>100</v>
      </c>
    </row>
  </sheetData>
  <sheetProtection algorithmName="SHA-512" hashValue="EhvOZElfLTo8BwGOq4bbDb06ixMaQZJI30ffTUWN0BkqGyZOdTu4edVqWGBrFmfx44ekj8WpnAiZfKjhcdFTIA==" saltValue="Y6gtcIrPRIGxzKIW1FWcIA==" spinCount="100000" sheet="1" objects="1" scenarios="1" formatCells="0" formatRows="0" insertColumns="0" insertRows="0" deleteColumns="0" deleteRows="0" sort="0" autoFilter="0"/>
  <autoFilter ref="A19:AJ19" xr:uid="{28062EB5-7D51-445A-92A0-1862E5C0F9C9}"/>
  <mergeCells count="62">
    <mergeCell ref="F18:F19"/>
    <mergeCell ref="G18:G19"/>
    <mergeCell ref="H18:H19"/>
    <mergeCell ref="I18:I19"/>
    <mergeCell ref="J18:P18"/>
    <mergeCell ref="Q18:T18"/>
    <mergeCell ref="K11:L11"/>
    <mergeCell ref="K12:L12"/>
    <mergeCell ref="K13:L13"/>
    <mergeCell ref="K14:L14"/>
    <mergeCell ref="K15:L15"/>
    <mergeCell ref="A18:A19"/>
    <mergeCell ref="B18:B19"/>
    <mergeCell ref="C18:C19"/>
    <mergeCell ref="D18:D19"/>
    <mergeCell ref="E18:E19"/>
    <mergeCell ref="I11:J11"/>
    <mergeCell ref="I12:J12"/>
    <mergeCell ref="I13:J13"/>
    <mergeCell ref="I14:J14"/>
    <mergeCell ref="I15:J15"/>
    <mergeCell ref="K6:L6"/>
    <mergeCell ref="K7:L7"/>
    <mergeCell ref="K8:L8"/>
    <mergeCell ref="K9:L9"/>
    <mergeCell ref="K10:L10"/>
    <mergeCell ref="G11:H11"/>
    <mergeCell ref="G12:H12"/>
    <mergeCell ref="G13:H13"/>
    <mergeCell ref="G14:H14"/>
    <mergeCell ref="G15:H15"/>
    <mergeCell ref="I6:J6"/>
    <mergeCell ref="I7:J7"/>
    <mergeCell ref="I8:J8"/>
    <mergeCell ref="I9:J9"/>
    <mergeCell ref="I10:J10"/>
    <mergeCell ref="E11:F11"/>
    <mergeCell ref="E12:F12"/>
    <mergeCell ref="E13:F13"/>
    <mergeCell ref="E14:F14"/>
    <mergeCell ref="E15:F15"/>
    <mergeCell ref="G6:H6"/>
    <mergeCell ref="G7:H7"/>
    <mergeCell ref="G8:H8"/>
    <mergeCell ref="G9:H9"/>
    <mergeCell ref="G10:H10"/>
    <mergeCell ref="A13:D13"/>
    <mergeCell ref="A14:D14"/>
    <mergeCell ref="A15:D15"/>
    <mergeCell ref="E5:H5"/>
    <mergeCell ref="I5:L5"/>
    <mergeCell ref="E6:F6"/>
    <mergeCell ref="E7:F7"/>
    <mergeCell ref="E8:F8"/>
    <mergeCell ref="E9:F9"/>
    <mergeCell ref="E10:F10"/>
    <mergeCell ref="A7:D7"/>
    <mergeCell ref="A8:D8"/>
    <mergeCell ref="A9:D9"/>
    <mergeCell ref="A10:D10"/>
    <mergeCell ref="A11:D11"/>
    <mergeCell ref="A12:D12"/>
  </mergeCells>
  <pageMargins left="0.23622047244094502" right="0.23622047244094502" top="0.74803149606299202" bottom="0.74803149606299202" header="0.31496062992126" footer="0.31496062992126"/>
  <pageSetup paperSize="5" scale="91" fitToHeight="0" orientation="landscape" horizontalDpi="1200" verticalDpi="1200" r:id="rId1"/>
  <headerFooter>
    <oddFooter>&amp;CPage &amp;P of &amp;N</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0F9D-6458-4850-AD0F-8A2ED82BDCFA}">
  <sheetPr codeName="Sheet23">
    <pageSetUpPr fitToPage="1"/>
  </sheetPr>
  <dimension ref="A1:N116"/>
  <sheetViews>
    <sheetView zoomScaleNormal="100" workbookViewId="0">
      <pane ySplit="5" topLeftCell="A6" activePane="bottomLeft" state="frozen"/>
      <selection pane="bottomLeft" activeCell="B22" sqref="B22"/>
    </sheetView>
  </sheetViews>
  <sheetFormatPr defaultRowHeight="15" x14ac:dyDescent="0.3"/>
  <cols>
    <col min="1" max="1" width="5" style="1" customWidth="1"/>
    <col min="2" max="2" width="34.85546875" style="1" customWidth="1"/>
    <col min="3" max="3" width="9.5703125" style="1" customWidth="1"/>
    <col min="4" max="4" width="32.140625" style="1" customWidth="1"/>
    <col min="5" max="5" width="17.7109375" style="1" customWidth="1"/>
    <col min="6" max="6" width="9.140625" style="1"/>
    <col min="7" max="8" width="9.140625" style="1" customWidth="1"/>
    <col min="9" max="16384" width="9.140625" style="1"/>
  </cols>
  <sheetData>
    <row r="1" spans="1:14" ht="13.5" customHeight="1" x14ac:dyDescent="0.3">
      <c r="A1" s="5"/>
      <c r="B1" s="5"/>
      <c r="C1" s="5"/>
      <c r="D1" s="5"/>
      <c r="E1" s="6" t="str">
        <f ca="1">"Printed: "&amp;TEXT(NOW(),"dd-mmm-yy")</f>
        <v>Printed: 04-Jun-25</v>
      </c>
    </row>
    <row r="2" spans="1:14" ht="18" x14ac:dyDescent="0.35">
      <c r="A2" s="5"/>
      <c r="B2" s="7"/>
      <c r="C2" s="5"/>
      <c r="D2" s="5"/>
      <c r="E2" s="8" t="s">
        <v>0</v>
      </c>
    </row>
    <row r="3" spans="1:14" ht="3.75" customHeight="1" thickBot="1" x14ac:dyDescent="0.35">
      <c r="A3" s="9"/>
      <c r="B3" s="9"/>
      <c r="C3" s="9"/>
      <c r="D3" s="9"/>
      <c r="E3" s="9"/>
    </row>
    <row r="4" spans="1:14" ht="8.25" customHeight="1" x14ac:dyDescent="0.35">
      <c r="A4" s="10"/>
      <c r="B4" s="10"/>
      <c r="C4" s="10"/>
      <c r="D4" s="10"/>
      <c r="E4" s="4">
        <v>1</v>
      </c>
    </row>
    <row r="5" spans="1:14" ht="15" customHeight="1" x14ac:dyDescent="0.35">
      <c r="A5" s="11" t="s">
        <v>1</v>
      </c>
      <c r="B5" s="12" t="s">
        <v>2</v>
      </c>
      <c r="C5" s="11" t="s">
        <v>3</v>
      </c>
      <c r="D5" s="13" t="s">
        <v>4</v>
      </c>
      <c r="E5" s="14"/>
    </row>
    <row r="6" spans="1:14" ht="8.25" customHeight="1" x14ac:dyDescent="0.35">
      <c r="A6" s="15"/>
      <c r="B6" s="15"/>
      <c r="C6" s="15"/>
      <c r="D6" s="15"/>
      <c r="E6" s="16"/>
    </row>
    <row r="7" spans="1:14" ht="15.75" x14ac:dyDescent="0.35">
      <c r="A7" s="17" t="s">
        <v>5</v>
      </c>
      <c r="B7" s="18"/>
      <c r="C7" s="18"/>
      <c r="D7" s="18"/>
      <c r="E7" s="19"/>
    </row>
    <row r="8" spans="1:14" ht="30" customHeight="1" x14ac:dyDescent="0.3">
      <c r="A8" s="20">
        <v>1</v>
      </c>
      <c r="B8" s="21" t="s">
        <v>6</v>
      </c>
      <c r="C8" s="22">
        <f>[1]EOLRep!AA3</f>
        <v>3000</v>
      </c>
      <c r="D8" s="23" t="s">
        <v>7</v>
      </c>
      <c r="E8" s="24"/>
    </row>
    <row r="9" spans="1:14" x14ac:dyDescent="0.3">
      <c r="A9" s="25">
        <v>2</v>
      </c>
      <c r="B9" s="26" t="s">
        <v>8</v>
      </c>
      <c r="C9" s="27">
        <f>[1]EOLRep!AB3</f>
        <v>2500</v>
      </c>
      <c r="D9" s="28" t="s">
        <v>9</v>
      </c>
      <c r="E9" s="29"/>
    </row>
    <row r="10" spans="1:14" x14ac:dyDescent="0.3">
      <c r="A10" s="25">
        <v>3</v>
      </c>
      <c r="B10" s="30" t="s">
        <v>10</v>
      </c>
      <c r="C10" s="27">
        <f>[1]EOLRep!AC3</f>
        <v>750</v>
      </c>
      <c r="D10" s="31" t="s">
        <v>11</v>
      </c>
      <c r="E10" s="32"/>
    </row>
    <row r="11" spans="1:14" ht="15" customHeight="1" x14ac:dyDescent="0.3">
      <c r="A11" s="33">
        <v>4</v>
      </c>
      <c r="B11" s="30" t="s">
        <v>12</v>
      </c>
      <c r="C11" s="27">
        <f>[1]EOLRep!AD3</f>
        <v>2300</v>
      </c>
      <c r="D11" s="34" t="s">
        <v>13</v>
      </c>
      <c r="E11" s="35"/>
      <c r="F11" s="2"/>
      <c r="G11" s="2"/>
      <c r="H11" s="2"/>
      <c r="I11" s="2"/>
      <c r="J11" s="2"/>
      <c r="K11" s="2"/>
      <c r="L11" s="2"/>
      <c r="M11" s="2"/>
      <c r="N11" s="2"/>
    </row>
    <row r="12" spans="1:14" x14ac:dyDescent="0.3">
      <c r="A12" s="33">
        <v>5</v>
      </c>
      <c r="B12" s="30" t="s">
        <v>14</v>
      </c>
      <c r="C12" s="27">
        <f>[1]EOLRep!AE3</f>
        <v>375</v>
      </c>
      <c r="D12" s="31" t="s">
        <v>11</v>
      </c>
      <c r="E12" s="32"/>
      <c r="F12" s="2"/>
      <c r="G12" s="3"/>
      <c r="H12" s="2"/>
      <c r="I12" s="2"/>
      <c r="J12" s="2"/>
      <c r="K12" s="2"/>
      <c r="L12" s="2"/>
      <c r="M12" s="2"/>
      <c r="N12" s="2"/>
    </row>
    <row r="13" spans="1:14" ht="30" customHeight="1" x14ac:dyDescent="0.3">
      <c r="A13" s="33">
        <v>6</v>
      </c>
      <c r="B13" s="30" t="s">
        <v>15</v>
      </c>
      <c r="C13" s="27">
        <f>[1]EOLRep!AF3</f>
        <v>6000</v>
      </c>
      <c r="D13" s="34" t="s">
        <v>16</v>
      </c>
      <c r="E13" s="35"/>
      <c r="F13" s="2"/>
      <c r="G13" s="2"/>
      <c r="H13" s="2"/>
      <c r="I13" s="2"/>
      <c r="J13" s="2"/>
      <c r="K13" s="2"/>
      <c r="L13" s="2"/>
      <c r="M13" s="2"/>
      <c r="N13" s="2"/>
    </row>
    <row r="14" spans="1:14" ht="15" customHeight="1" x14ac:dyDescent="0.3">
      <c r="A14" s="33">
        <v>7</v>
      </c>
      <c r="B14" s="30" t="s">
        <v>17</v>
      </c>
      <c r="C14" s="27">
        <f>[1]EOLRep!AG3</f>
        <v>1200</v>
      </c>
      <c r="D14" s="34" t="s">
        <v>18</v>
      </c>
      <c r="E14" s="35"/>
      <c r="F14" s="2"/>
      <c r="G14" s="2"/>
      <c r="H14" s="2"/>
      <c r="I14" s="2"/>
      <c r="J14" s="2"/>
      <c r="K14" s="2"/>
      <c r="L14" s="2"/>
      <c r="M14" s="2"/>
      <c r="N14" s="2"/>
    </row>
    <row r="15" spans="1:14" ht="15" customHeight="1" x14ac:dyDescent="0.3">
      <c r="A15" s="33">
        <v>8</v>
      </c>
      <c r="B15" s="30" t="s">
        <v>19</v>
      </c>
      <c r="C15" s="27">
        <f>[1]EOLRep!AH3</f>
        <v>6200</v>
      </c>
      <c r="D15" s="34" t="s">
        <v>20</v>
      </c>
      <c r="E15" s="35"/>
      <c r="F15" s="2"/>
      <c r="G15" s="2"/>
      <c r="H15" s="2"/>
      <c r="I15" s="2"/>
      <c r="J15" s="2"/>
      <c r="K15" s="2"/>
      <c r="L15" s="2"/>
      <c r="M15" s="2"/>
      <c r="N15" s="2"/>
    </row>
    <row r="16" spans="1:14" x14ac:dyDescent="0.3">
      <c r="A16" s="33">
        <v>9</v>
      </c>
      <c r="B16" s="30" t="s">
        <v>21</v>
      </c>
      <c r="C16" s="27">
        <f>[1]EOLRep!AI3</f>
        <v>1500</v>
      </c>
      <c r="D16" s="31" t="s">
        <v>22</v>
      </c>
      <c r="E16" s="32"/>
      <c r="F16" s="2"/>
      <c r="G16" s="2"/>
      <c r="H16" s="2"/>
      <c r="I16" s="2"/>
      <c r="J16" s="2"/>
      <c r="K16" s="2"/>
      <c r="L16" s="2"/>
      <c r="M16" s="2"/>
      <c r="N16" s="2"/>
    </row>
    <row r="17" spans="1:5" x14ac:dyDescent="0.3">
      <c r="A17" s="33">
        <v>10</v>
      </c>
      <c r="B17" s="30" t="s">
        <v>23</v>
      </c>
      <c r="C17" s="27">
        <f>[1]EOLRep!AJ3</f>
        <v>500</v>
      </c>
      <c r="D17" s="31" t="s">
        <v>22</v>
      </c>
      <c r="E17" s="32"/>
    </row>
    <row r="18" spans="1:5" x14ac:dyDescent="0.3">
      <c r="A18" s="33">
        <v>11</v>
      </c>
      <c r="B18" s="30" t="s">
        <v>24</v>
      </c>
      <c r="C18" s="27">
        <f>[1]EOLRep!AK3</f>
        <v>4500</v>
      </c>
      <c r="D18" s="31" t="s">
        <v>22</v>
      </c>
      <c r="E18" s="32"/>
    </row>
    <row r="19" spans="1:5" x14ac:dyDescent="0.3">
      <c r="A19" s="33">
        <v>12</v>
      </c>
      <c r="B19" s="30" t="s">
        <v>25</v>
      </c>
      <c r="C19" s="27">
        <f>[1]EOLRep!AL3</f>
        <v>1600</v>
      </c>
      <c r="D19" s="31" t="s">
        <v>22</v>
      </c>
      <c r="E19" s="32"/>
    </row>
    <row r="20" spans="1:5" x14ac:dyDescent="0.3">
      <c r="A20" s="33">
        <v>13</v>
      </c>
      <c r="B20" s="30" t="s">
        <v>26</v>
      </c>
      <c r="C20" s="27">
        <f>[1]EOLRep!AM3</f>
        <v>2500</v>
      </c>
      <c r="D20" s="31" t="s">
        <v>22</v>
      </c>
      <c r="E20" s="32"/>
    </row>
    <row r="21" spans="1:5" x14ac:dyDescent="0.3">
      <c r="A21" s="33">
        <v>14</v>
      </c>
      <c r="B21" s="30" t="s">
        <v>27</v>
      </c>
      <c r="C21" s="27">
        <f>[1]EOLRep!AN3</f>
        <v>8000</v>
      </c>
      <c r="D21" s="31" t="s">
        <v>22</v>
      </c>
      <c r="E21" s="32"/>
    </row>
    <row r="22" spans="1:5" x14ac:dyDescent="0.3">
      <c r="A22" s="33">
        <v>15</v>
      </c>
      <c r="B22" s="30" t="s">
        <v>28</v>
      </c>
      <c r="C22" s="27">
        <f>[1]EOLRep!AO3</f>
        <v>1700</v>
      </c>
      <c r="D22" s="31" t="s">
        <v>22</v>
      </c>
      <c r="E22" s="32"/>
    </row>
    <row r="23" spans="1:5" x14ac:dyDescent="0.3">
      <c r="A23" s="33">
        <v>16</v>
      </c>
      <c r="B23" s="30" t="s">
        <v>29</v>
      </c>
      <c r="C23" s="27">
        <f>[1]EOLRep!AP3</f>
        <v>1000</v>
      </c>
      <c r="D23" s="31" t="s">
        <v>30</v>
      </c>
      <c r="E23" s="32"/>
    </row>
    <row r="24" spans="1:5" x14ac:dyDescent="0.3">
      <c r="A24" s="33">
        <v>17</v>
      </c>
      <c r="B24" s="30" t="s">
        <v>31</v>
      </c>
      <c r="C24" s="36" t="str">
        <f>[1]EOLRep!AQ3</f>
        <v>10</v>
      </c>
      <c r="D24" s="34" t="s">
        <v>32</v>
      </c>
      <c r="E24" s="35"/>
    </row>
    <row r="25" spans="1:5" ht="30" customHeight="1" x14ac:dyDescent="0.3">
      <c r="A25" s="37">
        <v>18</v>
      </c>
      <c r="B25" s="38" t="s">
        <v>33</v>
      </c>
      <c r="C25" s="39" t="str">
        <f>[1]EOLRep!AR3</f>
        <v>0</v>
      </c>
      <c r="D25" s="40" t="s">
        <v>34</v>
      </c>
      <c r="E25" s="41"/>
    </row>
    <row r="26" spans="1:5" ht="8.25" customHeight="1" x14ac:dyDescent="0.35">
      <c r="A26" s="42"/>
      <c r="B26" s="43"/>
      <c r="C26" s="44"/>
      <c r="D26" s="44"/>
      <c r="E26" s="43"/>
    </row>
    <row r="27" spans="1:5" ht="15.75" x14ac:dyDescent="0.35">
      <c r="A27" s="17" t="s">
        <v>35</v>
      </c>
      <c r="B27" s="18"/>
      <c r="C27" s="18"/>
      <c r="D27" s="18"/>
      <c r="E27" s="19"/>
    </row>
    <row r="28" spans="1:5" ht="15.75" x14ac:dyDescent="0.35">
      <c r="A28" s="42">
        <v>1</v>
      </c>
      <c r="B28" s="43" t="str">
        <f>"For wells already compliant downhole, abandonment is completed: "&amp;[1]EOLRep!AS3&amp;" years from current date for sweet wells"</f>
        <v>For wells already compliant downhole, abandonment is completed: 4 years from current date for sweet wells</v>
      </c>
      <c r="C28" s="44"/>
      <c r="D28" s="44"/>
      <c r="E28" s="43"/>
    </row>
    <row r="29" spans="1:5" ht="15.75" x14ac:dyDescent="0.35">
      <c r="A29" s="42">
        <v>2</v>
      </c>
      <c r="B29" s="43" t="str">
        <f>"For wells already compliant downhole, abandonment is completed: "&amp;[1]EOLRep!AT3&amp;" years from current date for sour wells"</f>
        <v>For wells already compliant downhole, abandonment is completed: 6 years from current date for sour wells</v>
      </c>
      <c r="C29" s="44"/>
      <c r="D29" s="44"/>
      <c r="E29" s="43"/>
    </row>
    <row r="30" spans="1:5" ht="15.75" x14ac:dyDescent="0.35">
      <c r="A30" s="42">
        <v>3</v>
      </c>
      <c r="B30" s="43" t="str">
        <f>"Years to level load wells overdue for downhole compliance or ABC approved: "&amp;[1]EOLRep!AU3&amp;" years"</f>
        <v>Years to level load wells overdue for downhole compliance or ABC approved: 10 years</v>
      </c>
      <c r="C30" s="44"/>
      <c r="D30" s="44"/>
      <c r="E30" s="43"/>
    </row>
    <row r="31" spans="1:5" ht="15.75" x14ac:dyDescent="0.35">
      <c r="A31" s="42">
        <v>4</v>
      </c>
      <c r="B31" s="43" t="str">
        <f>"Number of attempts required to repair SCVF's/gas migration: "&amp;[1]EOLRep!AV3&amp;" attempts"</f>
        <v>Number of attempts required to repair SCVF's/gas migration: 1.5 attempts</v>
      </c>
      <c r="C31" s="44"/>
      <c r="D31" s="44"/>
      <c r="E31" s="43"/>
    </row>
    <row r="32" spans="1:5" ht="8.25" customHeight="1" x14ac:dyDescent="0.35">
      <c r="A32" s="45"/>
      <c r="B32" s="43"/>
      <c r="C32" s="44"/>
      <c r="D32" s="44"/>
      <c r="E32" s="43"/>
    </row>
    <row r="33" spans="1:5" ht="15.75" x14ac:dyDescent="0.35">
      <c r="A33" s="17" t="s">
        <v>36</v>
      </c>
      <c r="B33" s="18"/>
      <c r="C33" s="18"/>
      <c r="D33" s="18"/>
      <c r="E33" s="19"/>
    </row>
    <row r="34" spans="1:5" x14ac:dyDescent="0.3">
      <c r="A34" s="46">
        <v>1</v>
      </c>
      <c r="B34" s="47" t="s">
        <v>37</v>
      </c>
      <c r="C34" s="48">
        <f>[1]EOLRep!BA3</f>
        <v>2500</v>
      </c>
      <c r="D34" s="49" t="s">
        <v>30</v>
      </c>
      <c r="E34" s="50"/>
    </row>
    <row r="35" spans="1:5" ht="8.25" customHeight="1" x14ac:dyDescent="0.35">
      <c r="A35" s="45"/>
      <c r="B35" s="43"/>
      <c r="C35" s="44"/>
      <c r="D35" s="44"/>
      <c r="E35" s="43"/>
    </row>
    <row r="36" spans="1:5" ht="15.75" x14ac:dyDescent="0.35">
      <c r="A36" s="17" t="s">
        <v>38</v>
      </c>
      <c r="B36" s="18"/>
      <c r="C36" s="18"/>
      <c r="D36" s="18"/>
      <c r="E36" s="19"/>
    </row>
    <row r="37" spans="1:5" ht="30" customHeight="1" x14ac:dyDescent="0.3">
      <c r="A37" s="20">
        <v>1</v>
      </c>
      <c r="B37" s="21" t="s">
        <v>39</v>
      </c>
      <c r="C37" s="22">
        <f>[1]EOLRep!BB3</f>
        <v>3000</v>
      </c>
      <c r="D37" s="23" t="s">
        <v>40</v>
      </c>
      <c r="E37" s="24"/>
    </row>
    <row r="38" spans="1:5" x14ac:dyDescent="0.3">
      <c r="A38" s="37">
        <v>2</v>
      </c>
      <c r="B38" s="51" t="s">
        <v>41</v>
      </c>
      <c r="C38" s="39">
        <f>[1]EOLRep!BC3</f>
        <v>20</v>
      </c>
      <c r="D38" s="52" t="s">
        <v>42</v>
      </c>
      <c r="E38" s="53"/>
    </row>
    <row r="39" spans="1:5" ht="8.25" customHeight="1" x14ac:dyDescent="0.35">
      <c r="A39" s="45"/>
      <c r="B39" s="43"/>
      <c r="C39" s="44"/>
      <c r="D39" s="44"/>
      <c r="E39" s="43"/>
    </row>
    <row r="40" spans="1:5" ht="15.75" x14ac:dyDescent="0.35">
      <c r="A40" s="17" t="s">
        <v>43</v>
      </c>
      <c r="B40" s="18"/>
      <c r="C40" s="18"/>
      <c r="D40" s="18"/>
      <c r="E40" s="19"/>
    </row>
    <row r="41" spans="1:5" ht="30" customHeight="1" x14ac:dyDescent="0.3">
      <c r="A41" s="20">
        <v>1</v>
      </c>
      <c r="B41" s="21" t="s">
        <v>44</v>
      </c>
      <c r="C41" s="22">
        <f>[1]EOLRep!BD3</f>
        <v>3000</v>
      </c>
      <c r="D41" s="23" t="s">
        <v>45</v>
      </c>
      <c r="E41" s="24"/>
    </row>
    <row r="42" spans="1:5" ht="30" customHeight="1" x14ac:dyDescent="0.3">
      <c r="A42" s="33">
        <v>2</v>
      </c>
      <c r="B42" s="26" t="s">
        <v>46</v>
      </c>
      <c r="C42" s="27">
        <f>[1]EOLRep!BE3</f>
        <v>12000</v>
      </c>
      <c r="D42" s="54" t="s">
        <v>47</v>
      </c>
      <c r="E42" s="55"/>
    </row>
    <row r="43" spans="1:5" ht="30" customHeight="1" x14ac:dyDescent="0.3">
      <c r="A43" s="37">
        <v>3</v>
      </c>
      <c r="B43" s="51" t="s">
        <v>48</v>
      </c>
      <c r="C43" s="39">
        <f>[1]EOLRep!BF3</f>
        <v>80000</v>
      </c>
      <c r="D43" s="52" t="s">
        <v>49</v>
      </c>
      <c r="E43" s="53"/>
    </row>
    <row r="44" spans="1:5" ht="8.25" customHeight="1" x14ac:dyDescent="0.35">
      <c r="A44" s="45"/>
      <c r="B44" s="43"/>
      <c r="C44" s="44"/>
      <c r="D44" s="44"/>
      <c r="E44" s="43"/>
    </row>
    <row r="45" spans="1:5" ht="15.75" x14ac:dyDescent="0.35">
      <c r="A45" s="17" t="s">
        <v>50</v>
      </c>
      <c r="B45" s="18"/>
      <c r="C45" s="18"/>
      <c r="D45" s="18"/>
      <c r="E45" s="19"/>
    </row>
    <row r="46" spans="1:5" ht="15.75" x14ac:dyDescent="0.35">
      <c r="A46" s="42">
        <v>1</v>
      </c>
      <c r="B46" s="43" t="str">
        <f>"Allocate surface abandonment to: "&amp;[1]EOLRep!BG3</f>
        <v>Allocate surface abandonment to: Surface Equipment Dismantlement</v>
      </c>
      <c r="C46" s="44"/>
      <c r="D46" s="44"/>
      <c r="E46" s="43"/>
    </row>
    <row r="47" spans="1:5" ht="15.75" x14ac:dyDescent="0.35">
      <c r="A47" s="42">
        <v>2</v>
      </c>
      <c r="B47" s="43" t="str">
        <f>"Assume inactive sites are already dismantled: "&amp;[1]EOLRep!BH3</f>
        <v>Assume inactive sites are already dismantled: No</v>
      </c>
      <c r="C47" s="44"/>
      <c r="D47" s="44"/>
      <c r="E47" s="43"/>
    </row>
    <row r="48" spans="1:5" ht="15.75" x14ac:dyDescent="0.35">
      <c r="A48" s="42">
        <v>3</v>
      </c>
      <c r="B48" s="43" t="str">
        <f>"Pipeline threshold to assume line is a hi-line: "&amp;[1]EOLRep!BI3&amp;" m"</f>
        <v>Pipeline threshold to assume line is a hi-line: 50 m</v>
      </c>
      <c r="C48" s="44"/>
      <c r="D48" s="44"/>
      <c r="E48" s="43"/>
    </row>
    <row r="49" spans="1:5" ht="8.25" customHeight="1" x14ac:dyDescent="0.35">
      <c r="A49" s="45"/>
      <c r="B49" s="43"/>
      <c r="C49" s="44"/>
      <c r="D49" s="44"/>
      <c r="E49" s="43"/>
    </row>
    <row r="50" spans="1:5" ht="56.25" customHeight="1" x14ac:dyDescent="0.3">
      <c r="A50" s="56" t="s">
        <v>51</v>
      </c>
      <c r="B50" s="56"/>
      <c r="C50" s="56"/>
      <c r="D50" s="56"/>
      <c r="E50" s="56"/>
    </row>
    <row r="51" spans="1:5" ht="8.25" customHeight="1" x14ac:dyDescent="0.35">
      <c r="A51" s="45"/>
      <c r="B51" s="43"/>
      <c r="C51" s="44"/>
      <c r="D51" s="44"/>
      <c r="E51" s="43"/>
    </row>
    <row r="52" spans="1:5" ht="15.75" x14ac:dyDescent="0.35">
      <c r="A52" s="17" t="s">
        <v>52</v>
      </c>
      <c r="B52" s="18"/>
      <c r="C52" s="18"/>
      <c r="D52" s="18"/>
      <c r="E52" s="19"/>
    </row>
    <row r="53" spans="1:5" x14ac:dyDescent="0.3">
      <c r="A53" s="20">
        <v>1</v>
      </c>
      <c r="B53" s="21" t="s">
        <v>53</v>
      </c>
      <c r="C53" s="22">
        <f>[1]EOLRep!BN3</f>
        <v>2500</v>
      </c>
      <c r="D53" s="57" t="s">
        <v>54</v>
      </c>
      <c r="E53" s="24"/>
    </row>
    <row r="54" spans="1:5" x14ac:dyDescent="0.3">
      <c r="A54" s="33">
        <v>2</v>
      </c>
      <c r="B54" s="26" t="s">
        <v>55</v>
      </c>
      <c r="C54" s="27">
        <f>[1]EOLRep!BO3</f>
        <v>1500</v>
      </c>
      <c r="D54" s="31" t="s">
        <v>22</v>
      </c>
      <c r="E54" s="32"/>
    </row>
    <row r="55" spans="1:5" x14ac:dyDescent="0.3">
      <c r="A55" s="33">
        <v>3</v>
      </c>
      <c r="B55" s="26" t="s">
        <v>56</v>
      </c>
      <c r="C55" s="27">
        <f>[1]EOLRep!BP3</f>
        <v>500</v>
      </c>
      <c r="D55" s="31" t="s">
        <v>22</v>
      </c>
      <c r="E55" s="32"/>
    </row>
    <row r="56" spans="1:5" x14ac:dyDescent="0.3">
      <c r="A56" s="33">
        <v>4</v>
      </c>
      <c r="B56" s="26" t="s">
        <v>57</v>
      </c>
      <c r="C56" s="27">
        <f>[1]EOLRep!BQ3</f>
        <v>1000</v>
      </c>
      <c r="D56" s="31" t="s">
        <v>58</v>
      </c>
      <c r="E56" s="32"/>
    </row>
    <row r="57" spans="1:5" x14ac:dyDescent="0.3">
      <c r="A57" s="33">
        <v>5</v>
      </c>
      <c r="B57" s="26" t="s">
        <v>28</v>
      </c>
      <c r="C57" s="27">
        <f>[1]EOLRep!BR3</f>
        <v>1200</v>
      </c>
      <c r="D57" s="31" t="s">
        <v>22</v>
      </c>
      <c r="E57" s="32"/>
    </row>
    <row r="58" spans="1:5" x14ac:dyDescent="0.3">
      <c r="A58" s="33">
        <v>6</v>
      </c>
      <c r="B58" s="26" t="s">
        <v>59</v>
      </c>
      <c r="C58" s="27">
        <f>[1]EOLRep!BS3</f>
        <v>500</v>
      </c>
      <c r="D58" s="28" t="s">
        <v>54</v>
      </c>
      <c r="E58" s="55"/>
    </row>
    <row r="59" spans="1:5" x14ac:dyDescent="0.3">
      <c r="A59" s="33">
        <v>7</v>
      </c>
      <c r="B59" s="26" t="s">
        <v>60</v>
      </c>
      <c r="C59" s="27">
        <f>[1]EOLRep!BT3</f>
        <v>2000</v>
      </c>
      <c r="D59" s="28" t="s">
        <v>54</v>
      </c>
      <c r="E59" s="55"/>
    </row>
    <row r="60" spans="1:5" ht="15" customHeight="1" x14ac:dyDescent="0.3">
      <c r="A60" s="33">
        <v>8</v>
      </c>
      <c r="B60" s="26" t="s">
        <v>61</v>
      </c>
      <c r="C60" s="27">
        <f>[1]EOLRep!BU3</f>
        <v>4000</v>
      </c>
      <c r="D60" s="28" t="s">
        <v>54</v>
      </c>
      <c r="E60" s="55"/>
    </row>
    <row r="61" spans="1:5" x14ac:dyDescent="0.3">
      <c r="A61" s="33">
        <v>9</v>
      </c>
      <c r="B61" s="26" t="s">
        <v>62</v>
      </c>
      <c r="C61" s="27">
        <f>[1]EOLRep!BV3</f>
        <v>100000</v>
      </c>
      <c r="D61" s="58" t="s">
        <v>63</v>
      </c>
      <c r="E61" s="59"/>
    </row>
    <row r="62" spans="1:5" ht="30" customHeight="1" x14ac:dyDescent="0.3">
      <c r="A62" s="37">
        <v>10</v>
      </c>
      <c r="B62" s="51" t="s">
        <v>64</v>
      </c>
      <c r="C62" s="39">
        <f>[1]EOLRep!BW3</f>
        <v>50000</v>
      </c>
      <c r="D62" s="60" t="s">
        <v>65</v>
      </c>
      <c r="E62" s="61"/>
    </row>
    <row r="63" spans="1:5" ht="8.25" customHeight="1" x14ac:dyDescent="0.35">
      <c r="A63" s="45"/>
      <c r="B63" s="43"/>
      <c r="C63" s="44"/>
      <c r="D63" s="44"/>
      <c r="E63" s="43"/>
    </row>
    <row r="64" spans="1:5" ht="15.75" x14ac:dyDescent="0.35">
      <c r="A64" s="17" t="s">
        <v>66</v>
      </c>
      <c r="B64" s="18"/>
      <c r="C64" s="18"/>
      <c r="D64" s="18"/>
      <c r="E64" s="19"/>
    </row>
    <row r="65" spans="1:5" ht="15.75" x14ac:dyDescent="0.35">
      <c r="A65" s="42">
        <v>1</v>
      </c>
      <c r="B65" s="43" t="str">
        <f>"Assume internal cuts will be used: "&amp;[1]EOLRep!BX3</f>
        <v>Assume internal cuts will be used: Yes</v>
      </c>
      <c r="C65" s="44"/>
      <c r="D65" s="44"/>
      <c r="E65" s="43"/>
    </row>
    <row r="66" spans="1:5" ht="15.75" x14ac:dyDescent="0.35">
      <c r="A66" s="42">
        <v>2</v>
      </c>
      <c r="B66" s="43" t="str">
        <f>"Reduction if pipeline is already discontinued: "&amp;[1]EOLRep!BY3&amp;"%"</f>
        <v>Reduction if pipeline is already discontinued: 10%</v>
      </c>
      <c r="C66" s="44"/>
      <c r="D66" s="44"/>
      <c r="E66" s="43"/>
    </row>
    <row r="67" spans="1:5" ht="15.75" x14ac:dyDescent="0.35">
      <c r="A67" s="42">
        <v>3</v>
      </c>
      <c r="B67" s="43" t="str">
        <f>"Group segments for abandonment: "&amp;[1]EOLRep!BZ3&amp;" (Geospatial analysis used to determine mutli-segment lines)"</f>
        <v>Group segments for abandonment: Yes (Geospatial analysis used to determine mutli-segment lines)</v>
      </c>
      <c r="C67" s="44"/>
      <c r="D67" s="44"/>
      <c r="E67" s="43"/>
    </row>
    <row r="68" spans="1:5" ht="8.25" customHeight="1" x14ac:dyDescent="0.35">
      <c r="A68" s="45"/>
      <c r="B68" s="43"/>
      <c r="C68" s="44"/>
      <c r="D68" s="44"/>
      <c r="E68" s="43"/>
    </row>
    <row r="69" spans="1:5" ht="15.75" x14ac:dyDescent="0.35">
      <c r="A69" s="17" t="s">
        <v>67</v>
      </c>
      <c r="B69" s="18"/>
      <c r="C69" s="18"/>
      <c r="D69" s="18"/>
      <c r="E69" s="19"/>
    </row>
    <row r="70" spans="1:5" x14ac:dyDescent="0.3">
      <c r="A70" s="20">
        <v>1</v>
      </c>
      <c r="B70" s="21" t="s">
        <v>68</v>
      </c>
      <c r="C70" s="22">
        <f>[1]EOLRep!CG3</f>
        <v>50000</v>
      </c>
      <c r="D70" s="62" t="s">
        <v>69</v>
      </c>
      <c r="E70" s="63"/>
    </row>
    <row r="71" spans="1:5" x14ac:dyDescent="0.3">
      <c r="A71" s="33">
        <v>2</v>
      </c>
      <c r="B71" s="26" t="s">
        <v>70</v>
      </c>
      <c r="C71" s="27">
        <f>[1]EOLRep!CH3</f>
        <v>25000</v>
      </c>
      <c r="D71" s="58" t="s">
        <v>71</v>
      </c>
      <c r="E71" s="59"/>
    </row>
    <row r="72" spans="1:5" x14ac:dyDescent="0.3">
      <c r="A72" s="33">
        <v>3</v>
      </c>
      <c r="B72" s="26" t="s">
        <v>72</v>
      </c>
      <c r="C72" s="27">
        <f>[1]EOLRep!CI3</f>
        <v>50000</v>
      </c>
      <c r="D72" s="58" t="s">
        <v>73</v>
      </c>
      <c r="E72" s="59"/>
    </row>
    <row r="73" spans="1:5" x14ac:dyDescent="0.3">
      <c r="A73" s="37">
        <v>4</v>
      </c>
      <c r="B73" s="51" t="s">
        <v>74</v>
      </c>
      <c r="C73" s="39">
        <f>[1]EOLRep!CJ3</f>
        <v>500000</v>
      </c>
      <c r="D73" s="60" t="s">
        <v>75</v>
      </c>
      <c r="E73" s="61"/>
    </row>
    <row r="74" spans="1:5" ht="8.25" customHeight="1" x14ac:dyDescent="0.35">
      <c r="A74" s="45"/>
      <c r="B74" s="43"/>
      <c r="C74" s="44"/>
      <c r="D74" s="44"/>
      <c r="E74" s="43"/>
    </row>
    <row r="75" spans="1:5" ht="15.75" x14ac:dyDescent="0.35">
      <c r="A75" s="17" t="s">
        <v>76</v>
      </c>
      <c r="B75" s="18"/>
      <c r="C75" s="18"/>
      <c r="D75" s="18"/>
      <c r="E75" s="19"/>
    </row>
    <row r="76" spans="1:5" x14ac:dyDescent="0.3">
      <c r="A76" s="20">
        <v>1</v>
      </c>
      <c r="B76" s="21" t="s">
        <v>77</v>
      </c>
      <c r="C76" s="22">
        <f>[1]EOLRep!CK3</f>
        <v>5000</v>
      </c>
      <c r="D76" s="62" t="s">
        <v>78</v>
      </c>
      <c r="E76" s="63"/>
    </row>
    <row r="77" spans="1:5" x14ac:dyDescent="0.3">
      <c r="A77" s="33">
        <v>2</v>
      </c>
      <c r="B77" s="26" t="s">
        <v>79</v>
      </c>
      <c r="C77" s="27">
        <f>[1]EOLRep!CL3</f>
        <v>1200</v>
      </c>
      <c r="D77" s="31" t="s">
        <v>22</v>
      </c>
      <c r="E77" s="32"/>
    </row>
    <row r="78" spans="1:5" x14ac:dyDescent="0.3">
      <c r="A78" s="33">
        <v>3</v>
      </c>
      <c r="B78" s="26" t="s">
        <v>80</v>
      </c>
      <c r="C78" s="27">
        <f>[1]EOLRep!CM3</f>
        <v>3000</v>
      </c>
      <c r="D78" s="58" t="s">
        <v>71</v>
      </c>
      <c r="E78" s="59"/>
    </row>
    <row r="79" spans="1:5" x14ac:dyDescent="0.3">
      <c r="A79" s="33">
        <v>4</v>
      </c>
      <c r="B79" s="26" t="s">
        <v>81</v>
      </c>
      <c r="C79" s="27">
        <f>[1]EOLRep!CN3</f>
        <v>1000</v>
      </c>
      <c r="D79" s="58" t="s">
        <v>82</v>
      </c>
      <c r="E79" s="59"/>
    </row>
    <row r="80" spans="1:5" x14ac:dyDescent="0.3">
      <c r="A80" s="33">
        <v>5</v>
      </c>
      <c r="B80" s="26" t="s">
        <v>83</v>
      </c>
      <c r="C80" s="27">
        <f>[1]EOLRep!CO3</f>
        <v>2500</v>
      </c>
      <c r="D80" s="58" t="s">
        <v>84</v>
      </c>
      <c r="E80" s="59"/>
    </row>
    <row r="81" spans="1:5" x14ac:dyDescent="0.3">
      <c r="A81" s="33">
        <v>6</v>
      </c>
      <c r="B81" s="26" t="s">
        <v>85</v>
      </c>
      <c r="C81" s="27">
        <f>[1]EOLRep!CP3</f>
        <v>1500</v>
      </c>
      <c r="D81" s="58" t="s">
        <v>86</v>
      </c>
      <c r="E81" s="59"/>
    </row>
    <row r="82" spans="1:5" x14ac:dyDescent="0.3">
      <c r="A82" s="33">
        <v>7</v>
      </c>
      <c r="B82" s="26" t="s">
        <v>87</v>
      </c>
      <c r="C82" s="27">
        <f>[1]EOLRep!CQ3</f>
        <v>200000</v>
      </c>
      <c r="D82" s="58" t="s">
        <v>88</v>
      </c>
      <c r="E82" s="59"/>
    </row>
    <row r="83" spans="1:5" x14ac:dyDescent="0.3">
      <c r="A83" s="37">
        <v>8</v>
      </c>
      <c r="B83" s="51" t="s">
        <v>89</v>
      </c>
      <c r="C83" s="39">
        <f>[1]EOLRep!CR3</f>
        <v>100000</v>
      </c>
      <c r="D83" s="60" t="s">
        <v>90</v>
      </c>
      <c r="E83" s="61"/>
    </row>
    <row r="84" spans="1:5" ht="8.25" customHeight="1" x14ac:dyDescent="0.35">
      <c r="A84" s="45"/>
      <c r="B84" s="43"/>
      <c r="C84" s="44"/>
      <c r="D84" s="44"/>
      <c r="E84" s="43"/>
    </row>
    <row r="85" spans="1:5" ht="15.75" x14ac:dyDescent="0.35">
      <c r="A85" s="17" t="s">
        <v>91</v>
      </c>
      <c r="B85" s="18"/>
      <c r="C85" s="18"/>
      <c r="D85" s="18"/>
      <c r="E85" s="19"/>
    </row>
    <row r="86" spans="1:5" ht="30" customHeight="1" x14ac:dyDescent="0.3">
      <c r="A86" s="64">
        <v>1</v>
      </c>
      <c r="B86" s="65" t="str">
        <f>"Assume spills properly cleaned-up as they occurred starting in year: "&amp;[1]EOLRep!CS3&amp;" (leave blank to force all spills to require clean-up)"</f>
        <v>Assume spills properly cleaned-up as they occurred starting in year: 2006 (leave blank to force all spills to require clean-up)</v>
      </c>
      <c r="C86" s="65"/>
      <c r="D86" s="65"/>
      <c r="E86" s="65"/>
    </row>
    <row r="87" spans="1:5" ht="15.75" x14ac:dyDescent="0.35">
      <c r="A87" s="64">
        <v>2</v>
      </c>
      <c r="B87" s="43" t="str">
        <f>"Years after surface abandonment before starting remediation and reclamation: "&amp;[1]EOLRep!CT3&amp;" years"</f>
        <v>Years after surface abandonment before starting remediation and reclamation: 10 years</v>
      </c>
      <c r="C87" s="44"/>
      <c r="D87" s="44"/>
      <c r="E87" s="43"/>
    </row>
    <row r="88" spans="1:5" ht="15.75" x14ac:dyDescent="0.35">
      <c r="A88" s="64">
        <v>3</v>
      </c>
      <c r="B88" s="66" t="str">
        <f>"Assume earthwork portion of reclamation is completed at this time? "&amp;[1]EOLRep!CU3</f>
        <v>Assume earthwork portion of reclamation is completed at this time? Yes</v>
      </c>
      <c r="C88" s="44"/>
      <c r="D88" s="44"/>
      <c r="E88" s="43"/>
    </row>
    <row r="89" spans="1:5" ht="30" customHeight="1" x14ac:dyDescent="0.3">
      <c r="A89" s="64">
        <v>4</v>
      </c>
      <c r="B89" s="65" t="str">
        <f>"Minimal Disturbance Lease Assumption: Reduce CBM/Shallow Gas Costs? - assume minimal disturbance leases (reclamation 40% of normal) for CBM &gt; 1996 and shallow gas &gt; 2004: "&amp;[1]EOLRep!CV3</f>
        <v>Minimal Disturbance Lease Assumption: Reduce CBM/Shallow Gas Costs? - assume minimal disturbance leases (reclamation 40% of normal) for CBM &gt; 1996 and shallow gas &gt; 2004: Yes</v>
      </c>
      <c r="C89" s="65"/>
      <c r="D89" s="65"/>
      <c r="E89" s="65"/>
    </row>
    <row r="90" spans="1:5" ht="15.75" x14ac:dyDescent="0.35">
      <c r="A90" s="64">
        <v>5</v>
      </c>
      <c r="B90" s="43" t="str">
        <f>"Years to level load already abandoned wellsites yet to be reclaimed: "&amp;[1]EOLRep!CW3&amp;" years"</f>
        <v>Years to level load already abandoned wellsites yet to be reclaimed: 10 years</v>
      </c>
      <c r="C90" s="44"/>
      <c r="D90" s="44"/>
      <c r="E90" s="43"/>
    </row>
    <row r="91" spans="1:5" ht="15.75" x14ac:dyDescent="0.35">
      <c r="A91" s="64">
        <v>6</v>
      </c>
      <c r="B91" s="43" t="str">
        <f>"Percentage of liquid hydrocarbon / older leases expected to require Phase 2: "&amp;[1]EOLRep!CX3&amp;"%"</f>
        <v>Percentage of liquid hydrocarbon / older leases expected to require Phase 2: 70%</v>
      </c>
      <c r="C91" s="44"/>
      <c r="D91" s="44"/>
      <c r="E91" s="43"/>
    </row>
    <row r="92" spans="1:5" ht="15.75" x14ac:dyDescent="0.35">
      <c r="A92" s="64">
        <v>7</v>
      </c>
      <c r="B92" s="66" t="str">
        <f>"Percentage of these leases expected to require remediation: "&amp;[1]EOLRep!CY3&amp;"%"</f>
        <v>Percentage of these leases expected to require remediation: 50%</v>
      </c>
      <c r="C92" s="44"/>
      <c r="D92" s="44"/>
      <c r="E92" s="43"/>
    </row>
    <row r="93" spans="1:5" ht="8.25" customHeight="1" x14ac:dyDescent="0.35">
      <c r="A93" s="45"/>
      <c r="B93" s="43"/>
      <c r="C93" s="44"/>
      <c r="D93" s="44"/>
      <c r="E93" s="43"/>
    </row>
    <row r="94" spans="1:5" ht="15.75" x14ac:dyDescent="0.35">
      <c r="A94" s="17" t="s">
        <v>92</v>
      </c>
      <c r="B94" s="18"/>
      <c r="C94" s="18"/>
      <c r="D94" s="18"/>
      <c r="E94" s="19"/>
    </row>
    <row r="95" spans="1:5" ht="30" customHeight="1" x14ac:dyDescent="0.3">
      <c r="A95" s="67" t="s">
        <v>93</v>
      </c>
      <c r="B95" s="67"/>
      <c r="C95" s="67"/>
      <c r="D95" s="67"/>
      <c r="E95" s="67"/>
    </row>
    <row r="96" spans="1:5" ht="15.75" x14ac:dyDescent="0.35">
      <c r="A96" s="68" t="s">
        <v>94</v>
      </c>
      <c r="B96" s="43"/>
      <c r="C96" s="43"/>
      <c r="D96" s="43"/>
      <c r="E96" s="43"/>
    </row>
    <row r="97" spans="1:5" x14ac:dyDescent="0.3">
      <c r="A97" s="20">
        <v>1</v>
      </c>
      <c r="B97" s="21" t="s">
        <v>95</v>
      </c>
      <c r="C97" s="69" t="str">
        <f>[1]EOLRep!DD3</f>
        <v>10</v>
      </c>
      <c r="D97" s="62" t="s">
        <v>32</v>
      </c>
      <c r="E97" s="63"/>
    </row>
    <row r="98" spans="1:5" ht="30" x14ac:dyDescent="0.3">
      <c r="A98" s="33">
        <v>2</v>
      </c>
      <c r="B98" s="26" t="s">
        <v>96</v>
      </c>
      <c r="C98" s="27">
        <f>[1]EOLRep!DE3</f>
        <v>50</v>
      </c>
      <c r="D98" s="70" t="s">
        <v>97</v>
      </c>
      <c r="E98" s="70"/>
    </row>
    <row r="99" spans="1:5" ht="30" x14ac:dyDescent="0.3">
      <c r="A99" s="71">
        <v>3</v>
      </c>
      <c r="B99" s="72" t="s">
        <v>98</v>
      </c>
      <c r="C99" s="73">
        <f>[1]EOLRep!DF3</f>
        <v>80</v>
      </c>
      <c r="D99" s="70" t="s">
        <v>97</v>
      </c>
      <c r="E99" s="70"/>
    </row>
    <row r="100" spans="1:5" ht="30" customHeight="1" x14ac:dyDescent="0.3">
      <c r="A100" s="37">
        <v>4</v>
      </c>
      <c r="B100" s="51" t="s">
        <v>99</v>
      </c>
      <c r="C100" s="39">
        <f>[1]EOLRep!DG3</f>
        <v>200</v>
      </c>
      <c r="D100" s="60" t="s">
        <v>97</v>
      </c>
      <c r="E100" s="61"/>
    </row>
    <row r="101" spans="1:5" ht="8.25" customHeight="1" x14ac:dyDescent="0.35">
      <c r="A101" s="45"/>
      <c r="B101" s="43"/>
      <c r="C101" s="44"/>
      <c r="D101" s="44"/>
      <c r="E101" s="43"/>
    </row>
    <row r="102" spans="1:5" ht="15.75" x14ac:dyDescent="0.35">
      <c r="A102" s="68" t="s">
        <v>100</v>
      </c>
      <c r="B102" s="43"/>
      <c r="C102" s="43"/>
      <c r="D102" s="43"/>
      <c r="E102" s="43"/>
    </row>
    <row r="103" spans="1:5" ht="30" x14ac:dyDescent="0.3">
      <c r="A103" s="20">
        <v>1</v>
      </c>
      <c r="B103" s="21" t="s">
        <v>101</v>
      </c>
      <c r="C103" s="74">
        <f>[1]EOLRep!DH3</f>
        <v>5</v>
      </c>
      <c r="D103" s="62" t="s">
        <v>102</v>
      </c>
      <c r="E103" s="63"/>
    </row>
    <row r="104" spans="1:5" ht="30" x14ac:dyDescent="0.3">
      <c r="A104" s="33">
        <v>2</v>
      </c>
      <c r="B104" s="26" t="s">
        <v>103</v>
      </c>
      <c r="C104" s="75">
        <f>[1]EOLRep!DI3</f>
        <v>5</v>
      </c>
      <c r="D104" s="70" t="s">
        <v>104</v>
      </c>
      <c r="E104" s="70"/>
    </row>
    <row r="105" spans="1:5" ht="30" x14ac:dyDescent="0.3">
      <c r="A105" s="37">
        <v>3</v>
      </c>
      <c r="B105" s="51" t="s">
        <v>105</v>
      </c>
      <c r="C105" s="76" t="str">
        <f>[1]EOLRep!DJ3</f>
        <v>20</v>
      </c>
      <c r="D105" s="60" t="s">
        <v>106</v>
      </c>
      <c r="E105" s="61"/>
    </row>
    <row r="106" spans="1:5" ht="8.25" customHeight="1" x14ac:dyDescent="0.35">
      <c r="A106" s="45"/>
      <c r="B106" s="43"/>
      <c r="C106" s="44"/>
      <c r="D106" s="44"/>
      <c r="E106" s="43"/>
    </row>
    <row r="107" spans="1:5" ht="15.75" x14ac:dyDescent="0.35">
      <c r="A107" s="68" t="s">
        <v>107</v>
      </c>
      <c r="B107" s="43"/>
      <c r="C107" s="43"/>
      <c r="D107" s="43"/>
      <c r="E107" s="43"/>
    </row>
    <row r="108" spans="1:5" ht="30" x14ac:dyDescent="0.3">
      <c r="A108" s="20">
        <v>1</v>
      </c>
      <c r="B108" s="21" t="s">
        <v>108</v>
      </c>
      <c r="C108" s="74">
        <f>[1]EOLRep!DK3</f>
        <v>4</v>
      </c>
      <c r="D108" s="77" t="s">
        <v>109</v>
      </c>
      <c r="E108" s="77"/>
    </row>
    <row r="109" spans="1:5" ht="30" x14ac:dyDescent="0.3">
      <c r="A109" s="33">
        <v>2</v>
      </c>
      <c r="B109" s="26" t="s">
        <v>110</v>
      </c>
      <c r="C109" s="75">
        <f>[1]EOLRep!DL3</f>
        <v>5</v>
      </c>
      <c r="D109" s="70" t="s">
        <v>102</v>
      </c>
      <c r="E109" s="70"/>
    </row>
    <row r="110" spans="1:5" ht="30" x14ac:dyDescent="0.3">
      <c r="A110" s="33">
        <v>3</v>
      </c>
      <c r="B110" s="26" t="s">
        <v>111</v>
      </c>
      <c r="C110" s="75">
        <f>[1]EOLRep!DM3</f>
        <v>10</v>
      </c>
      <c r="D110" s="70" t="s">
        <v>112</v>
      </c>
      <c r="E110" s="70"/>
    </row>
    <row r="111" spans="1:5" x14ac:dyDescent="0.3">
      <c r="A111" s="37">
        <v>4</v>
      </c>
      <c r="B111" s="51" t="s">
        <v>113</v>
      </c>
      <c r="C111" s="76" t="str">
        <f>[1]EOLRep!DN3</f>
        <v>100</v>
      </c>
      <c r="D111" s="60" t="s">
        <v>114</v>
      </c>
      <c r="E111" s="61"/>
    </row>
    <row r="112" spans="1:5" ht="8.25" customHeight="1" x14ac:dyDescent="0.35">
      <c r="A112" s="45"/>
      <c r="B112" s="43"/>
      <c r="C112" s="44"/>
      <c r="D112" s="44"/>
      <c r="E112" s="43"/>
    </row>
    <row r="113" spans="1:5" ht="15.75" x14ac:dyDescent="0.35">
      <c r="A113" s="17" t="s">
        <v>115</v>
      </c>
      <c r="B113" s="18"/>
      <c r="C113" s="18"/>
      <c r="D113" s="18"/>
      <c r="E113" s="19"/>
    </row>
    <row r="114" spans="1:5" ht="15.75" x14ac:dyDescent="0.35">
      <c r="A114" s="42">
        <v>1</v>
      </c>
      <c r="B114" s="43" t="str">
        <f>"Provide estimates for inactive facilities? "&amp;[1]EOLRep!DO3</f>
        <v>Provide estimates for inactive facilities? Yes</v>
      </c>
      <c r="C114" s="44"/>
      <c r="D114" s="44"/>
      <c r="E114" s="43"/>
    </row>
    <row r="115" spans="1:5" ht="15.75" x14ac:dyDescent="0.35">
      <c r="A115" s="42">
        <v>2</v>
      </c>
      <c r="B115" s="66" t="str">
        <f>"For remediation and reclamation only? "&amp;[1]EOLRep!DP3</f>
        <v>For remediation and reclamation only? No</v>
      </c>
      <c r="C115" s="44"/>
      <c r="D115" s="44"/>
      <c r="E115" s="43"/>
    </row>
    <row r="116" spans="1:5" ht="15.75" x14ac:dyDescent="0.35">
      <c r="A116" s="45">
        <v>3</v>
      </c>
      <c r="B116" s="43" t="str">
        <f>"Estimated shut-in year for facilities not linked to wells and for pipelines not linked to wells/facilities:  "&amp;[1]EOLRep!DQ3</f>
        <v>Estimated shut-in year for facilities not linked to wells and for pipelines not linked to wells/facilities:  2054</v>
      </c>
      <c r="C116" s="43"/>
      <c r="D116" s="43"/>
      <c r="E116" s="43"/>
    </row>
  </sheetData>
  <sheetProtection algorithmName="SHA-512" hashValue="K9NlT63mjXMD+bV6BrnJtsmRvMhaC2theMerRQe4IiyVGrPEfNSpf81J8QJuAF0fJRMeMtwmjrIovCyl6KYZ5A==" saltValue="2R0umpTA25QcCfuxUrfSIA==" spinCount="100000" sheet="1" objects="1" scenarios="1" formatCells="0" formatRows="0" insertColumns="0" insertRows="0" deleteColumns="0" deleteRows="0" sort="0" autoFilter="0"/>
  <mergeCells count="62">
    <mergeCell ref="D110:E110"/>
    <mergeCell ref="D111:E111"/>
    <mergeCell ref="D100:E100"/>
    <mergeCell ref="D103:E103"/>
    <mergeCell ref="D104:E104"/>
    <mergeCell ref="D105:E105"/>
    <mergeCell ref="D108:E108"/>
    <mergeCell ref="D109:E109"/>
    <mergeCell ref="B86:E86"/>
    <mergeCell ref="B89:E89"/>
    <mergeCell ref="A95:E95"/>
    <mergeCell ref="D97:E97"/>
    <mergeCell ref="D98:E98"/>
    <mergeCell ref="D99:E99"/>
    <mergeCell ref="D78:E78"/>
    <mergeCell ref="D79:E79"/>
    <mergeCell ref="D80:E80"/>
    <mergeCell ref="D81:E81"/>
    <mergeCell ref="D82:E82"/>
    <mergeCell ref="D83:E83"/>
    <mergeCell ref="D70:E70"/>
    <mergeCell ref="D71:E71"/>
    <mergeCell ref="D72:E72"/>
    <mergeCell ref="D73:E73"/>
    <mergeCell ref="D76:E76"/>
    <mergeCell ref="D77:E77"/>
    <mergeCell ref="D57:E57"/>
    <mergeCell ref="D58:E58"/>
    <mergeCell ref="D59:E59"/>
    <mergeCell ref="D60:E60"/>
    <mergeCell ref="D61:E61"/>
    <mergeCell ref="D62:E62"/>
    <mergeCell ref="D43:E43"/>
    <mergeCell ref="A50:E50"/>
    <mergeCell ref="D53:E53"/>
    <mergeCell ref="D54:E54"/>
    <mergeCell ref="D55:E55"/>
    <mergeCell ref="D56:E56"/>
    <mergeCell ref="D25:E25"/>
    <mergeCell ref="D34:E34"/>
    <mergeCell ref="D37:E37"/>
    <mergeCell ref="D38:E38"/>
    <mergeCell ref="D41:E41"/>
    <mergeCell ref="D42:E42"/>
    <mergeCell ref="D19:E19"/>
    <mergeCell ref="D20:E20"/>
    <mergeCell ref="D21:E21"/>
    <mergeCell ref="D22:E22"/>
    <mergeCell ref="D23:E23"/>
    <mergeCell ref="D24:E24"/>
    <mergeCell ref="D13:E13"/>
    <mergeCell ref="D14:E14"/>
    <mergeCell ref="D15:E15"/>
    <mergeCell ref="D16:E16"/>
    <mergeCell ref="D17:E17"/>
    <mergeCell ref="D18:E18"/>
    <mergeCell ref="D5:E5"/>
    <mergeCell ref="D8:E8"/>
    <mergeCell ref="D9:E9"/>
    <mergeCell ref="D10:E10"/>
    <mergeCell ref="D11:E11"/>
    <mergeCell ref="D12:E12"/>
  </mergeCells>
  <pageMargins left="0.39370078740157483" right="0.39370078740157483" top="0.43307086614173229" bottom="0.74803149606299213" header="0.11811023622047245" footer="0.31496062992125984"/>
  <pageSetup fitToHeight="0" orientation="portrait" horizontalDpi="1200" verticalDpi="1200" r:id="rId1"/>
  <headerFooter>
    <oddFooter>&amp;L&amp;"Trebuchet MS,Regular"&amp;9&amp;K5A6B73&amp;G
petroscout.ca&amp;R&amp;"Trebuchet MS,Regular"&amp;9&amp;K5A6B73Page &amp;P of &amp;N&amp;C&amp;"Trebuchet MS"&amp;9&amp;K5A6B73© 2024 Solstice Engineering Ltd. All rights reserved.</oddFooter>
  </headerFooter>
  <rowBreaks count="2" manualBreakCount="2">
    <brk id="43" max="16383" man="1"/>
    <brk id="83" max="4"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Summary</vt:lpstr>
      <vt:lpstr>Liability Summaries</vt:lpstr>
      <vt:lpstr>Well List</vt:lpstr>
      <vt:lpstr>Pipeline List</vt:lpstr>
      <vt:lpstr>Facility List</vt:lpstr>
      <vt:lpstr>Reserves Summary</vt:lpstr>
      <vt:lpstr>ARO Analysis</vt:lpstr>
      <vt:lpstr>Cost Est Unit Rates</vt:lpstr>
      <vt:lpstr>'ARO Analysis'!Print_Area</vt:lpstr>
      <vt:lpstr>'Cost Est Unit Rates'!Print_Area</vt:lpstr>
      <vt:lpstr>'Facility List'!Print_Area</vt:lpstr>
      <vt:lpstr>'Pipeline List'!Print_Area</vt:lpstr>
      <vt:lpstr>'Well List'!Print_Area</vt:lpstr>
      <vt:lpstr>'ARO Analysis'!Print_Titles</vt:lpstr>
      <vt:lpstr>'Cost Est Unit Rates'!Print_Titles</vt:lpstr>
      <vt:lpstr>'Facility List'!Print_Titles</vt:lpstr>
      <vt:lpstr>'Liability Summaries'!Print_Titles</vt:lpstr>
      <vt:lpstr>'Pipeline List'!Print_Titles</vt:lpstr>
      <vt:lpstr>'Reserves Summary'!Print_Titles</vt:lpstr>
      <vt:lpstr>Summary!Print_Titles</vt:lpstr>
      <vt:lpstr>'Well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 Nerbas</dc:creator>
  <cp:lastModifiedBy>Clint Nerbas</cp:lastModifiedBy>
  <dcterms:created xsi:type="dcterms:W3CDTF">2025-06-05T00:33:29Z</dcterms:created>
  <dcterms:modified xsi:type="dcterms:W3CDTF">2025-06-05T00:35:21Z</dcterms:modified>
</cp:coreProperties>
</file>